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<sst xmlns="http://schemas.openxmlformats.org/spreadsheetml/2006/main" count="815" uniqueCount="296">
  <si>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</si>
  <si>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</si>
  <si>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</si>
  <si>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</si>
  <si>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</si>
  <si>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</si>
  <si>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</si>
  <si>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</si>
  <si>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</si>
  <si>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</si>
  <si>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</si>
  <si>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</si>
  <si>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</si>
  <si>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</si>
  <si>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</si>
  <si>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</si>
  <si>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</si>
  <si>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</si>
  <si>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</si>
  <si>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</si>
  <si>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</si>
  <si>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</si>
  <si>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</si>
  <si>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</si>
  <si>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</si>
  <si>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</si>
  <si>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</si>
  <si>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</si>
  <si>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</si>
  <si>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</si>
  <si>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</si>
  <si>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</si>
  <si>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</si>
  <si>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</si>
  <si>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</si>
  <si>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</si>
  <si>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</si>
  <si>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</si>
  <si>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</si>
  <si>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</si>
  <si>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</si>
  <si>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</si>
  <si>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</si>
  <si>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</si>
  <si>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</si>
  <si>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</si>
  <si>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</si>
  <si>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</si>
  <si>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</si>
  <si>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</si>
  <si>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</si>
  <si>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</si>
  <si>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</si>
  <si>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</si>
  <si>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</si>
  <si>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</si>
  <si>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</si>
  <si>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</si>
  <si>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</si>
  <si>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</si>
  <si>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</si>
  <si>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</si>
  <si>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</si>
  <si>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</si>
  <si>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</si>
  <si>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</si>
  <si>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</si>
  <si>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</si>
  <si>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</si>
  <si>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</si>
  <si>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</si>
  <si>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</si>
  <si>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</si>
  <si>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</si>
  <si>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</si>
  <si>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</si>
  <si>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</si>
  <si>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</si>
  <si>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</si>
  <si>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</si>
  <si>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</si>
  <si>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</si>
  <si>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</si>
  <si>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</si>
  <si>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</si>
  <si>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</si>
  <si>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</si>
  <si>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</si>
  <si>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</si>
  <si>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</si>
  <si>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</si>
  <si>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</si>
  <si>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</si>
  <si>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400m</t>
  </si>
  <si>
    <t>3000m</t>
  </si>
  <si>
    <t>5000m</t>
  </si>
  <si>
    <t>棒高跳</t>
  </si>
  <si>
    <t>5000mW</t>
  </si>
  <si>
    <t>○</t>
  </si>
  <si>
    <t>Ｃ</t>
  </si>
  <si>
    <t>1600mR</t>
  </si>
  <si>
    <t>級</t>
  </si>
  <si>
    <t>氏　　　名</t>
  </si>
  <si>
    <t>女子</t>
  </si>
  <si>
    <t>高校女子</t>
  </si>
  <si>
    <t>八種競技</t>
  </si>
  <si>
    <t>七種競技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</si>
  <si>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</si>
  <si>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</si>
  <si>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</si>
  <si>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</si>
  <si>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</si>
  <si>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</si>
  <si>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</si>
  <si>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</si>
  <si>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</si>
  <si>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</si>
  <si>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</si>
  <si>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</si>
  <si>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</si>
  <si>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</si>
  <si>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</si>
  <si>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</si>
  <si>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</si>
  <si>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</si>
  <si>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</si>
  <si>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</si>
  <si>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</si>
  <si>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道南ディスタンス第２戦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</si>
  <si>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</si>
  <si>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</si>
  <si>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</si>
  <si>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</si>
  <si>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</si>
  <si>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</si>
  <si>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</si>
  <si>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</si>
  <si>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</si>
  <si>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</si>
  <si>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</si>
  <si>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</si>
  <si>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</si>
  <si>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</si>
  <si>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</si>
  <si>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</si>
  <si>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</si>
  <si>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</si>
  <si>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</si>
  <si>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</si>
  <si>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</si>
  <si>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</si>
  <si>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</si>
  <si>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</si>
  <si>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</si>
  <si>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</si>
  <si>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</si>
  <si>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</si>
  <si>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</si>
  <si>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</si>
  <si>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</si>
  <si>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60m</t>
  </si>
  <si>
    <t>1000m</t>
  </si>
  <si>
    <t>10000m</t>
  </si>
  <si>
    <t>80mH</t>
  </si>
  <si>
    <t>100mH(0.762m/8.00m)</t>
  </si>
  <si>
    <t>100mH(0.838m/8.50m)</t>
  </si>
  <si>
    <t>110mH(0.914m/9.14m)</t>
  </si>
  <si>
    <t>110mH(0.991m/9.14m)</t>
  </si>
  <si>
    <t>110mH(1.067m/9.14m)</t>
  </si>
  <si>
    <t>400mH(0.762m/35.00m)</t>
  </si>
  <si>
    <t>400mH(0.838m/35.00m)</t>
  </si>
  <si>
    <t>400mH(0.914m/35.00m)</t>
  </si>
  <si>
    <t>3000mSC(0.762m)</t>
  </si>
  <si>
    <t>3000mSC(0.914m)</t>
  </si>
  <si>
    <t>3000mW</t>
  </si>
  <si>
    <t>10000mW</t>
  </si>
  <si>
    <t>4X100mR</t>
  </si>
  <si>
    <t>4X200mR</t>
  </si>
  <si>
    <t>4X400mR</t>
  </si>
  <si>
    <t>100m+200m+300m+400m</t>
  </si>
  <si>
    <t>砲丸投(2.721kg)</t>
  </si>
  <si>
    <t>砲丸投(4.000kg)</t>
  </si>
  <si>
    <t>砲丸投(5.000kg)</t>
  </si>
  <si>
    <t>砲丸投(6.000kg)</t>
  </si>
  <si>
    <t>砲丸投(7.260kg)</t>
  </si>
  <si>
    <t>円盤投(1.000kg)</t>
  </si>
  <si>
    <t>円盤投(1.500kg)</t>
  </si>
  <si>
    <t>円盤投(1.750kg)</t>
  </si>
  <si>
    <t>円盤投(2.000kg)</t>
  </si>
  <si>
    <t>ハンマー投(4.000kg)</t>
  </si>
  <si>
    <t>ハンマー投(5.000kg)</t>
  </si>
  <si>
    <t>ハンマー投(6.000kg)</t>
  </si>
  <si>
    <t>ハンマー投(7.260kg)</t>
  </si>
  <si>
    <t>やり投(600g)</t>
  </si>
  <si>
    <t>やり投(800g)</t>
  </si>
  <si>
    <t>十種競技</t>
  </si>
  <si>
    <t>四種競技(男子)</t>
  </si>
  <si>
    <t>四種競技(女子)</t>
  </si>
  <si>
    <t>ジャベリックスロー</t>
  </si>
  <si>
    <t>ジャベボール投</t>
  </si>
  <si>
    <t>コンバインドA</t>
  </si>
  <si>
    <t>コンバインドB</t>
  </si>
  <si>
    <t>300m</t>
  </si>
  <si>
    <t>300mH(0.762m/35.00m)</t>
  </si>
  <si>
    <t>300mH(0.838m/35.00m)</t>
  </si>
  <si>
    <t>300mH(0.914m/35.00m)</t>
  </si>
  <si>
    <t>150m</t>
  </si>
  <si>
    <t>50m</t>
  </si>
  <si>
    <t>やり投(600g)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</si>
  <si>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</si>
  <si>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</si>
  <si>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</si>
  <si>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</si>
  <si>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</si>
  <si>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</si>
  <si>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</si>
  <si>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</si>
  <si>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</si>
  <si>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</si>
  <si>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</si>
  <si>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</si>
  <si>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</si>
  <si>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</si>
  <si>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</si>
  <si>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</si>
  <si>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</si>
  <si>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</si>
  <si>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</si>
  <si>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</si>
  <si>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</si>
  <si>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</si>
  <si>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</si>
  <si>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</si>
  <si>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</si>
  <si>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</si>
  <si>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</si>
  <si>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</si>
  <si>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</si>
  <si>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</si>
  <si>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</si>
  <si>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</si>
  <si>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</si>
  <si>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3:58.67</t>
  </si>
  <si>
    <t>1:58.23</t>
  </si>
  <si>
    <t>男</t>
  </si>
  <si>
    <t>プログラム申込</t>
  </si>
  <si>
    <t>女</t>
  </si>
  <si>
    <t>〇</t>
  </si>
  <si>
    <t>〇</t>
  </si>
  <si>
    <t>Ｃ</t>
  </si>
  <si>
    <t>Ｄ</t>
  </si>
  <si>
    <t>Ｅ</t>
  </si>
  <si>
    <t>Ｆ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</si>
  <si>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</si>
  <si>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</si>
  <si>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</si>
  <si>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</si>
  <si>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</si>
  <si>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</si>
  <si>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</si>
  <si>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</si>
  <si>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</si>
  <si>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</si>
  <si>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</si>
  <si>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</si>
  <si>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</si>
  <si>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</si>
  <si>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</si>
  <si>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</si>
  <si>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</si>
  <si>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</si>
  <si>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</si>
  <si>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</si>
  <si>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</si>
  <si>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</si>
  <si>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</si>
  <si>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</si>
  <si>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</si>
  <si>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</si>
  <si>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</si>
  <si>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</si>
  <si>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</si>
  <si>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</si>
  <si>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</si>
  <si>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</si>
  <si>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</si>
  <si>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道南　花子</t>
  </si>
  <si>
    <t>ﾄﾞｳﾅﾝ ﾊﾅｺ</t>
  </si>
  <si>
    <t>Hanako DONAN</t>
  </si>
  <si>
    <t>CHIYOGADAI Club</t>
  </si>
  <si>
    <t>2m60</t>
  </si>
  <si>
    <t>1m70</t>
  </si>
  <si>
    <t>15:32.67</t>
  </si>
  <si>
    <t>10:34.67</t>
  </si>
  <si>
    <t>9:32.67</t>
  </si>
  <si>
    <t>道南ディスタンス第１戦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</si>
</sst>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  <numFmt numFmtId="196" formatCode="[$]ggge&quot;年&quot;m&quot;月&quot;d&quot;日&quot;;@"/>
    <numFmt numFmtId="197" formatCode="[$]gge&quot;年&quot;m&quot;月&quot;d&quot;日&quot;;@"/>
  </numFmts>
  <fonts count="125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1" fontId="14" fillId="0" borderId="0" applyBorder="0" applyProtection="0">
      <alignment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6" fillId="0" borderId="11" xfId="62" applyFont="1" applyBorder="1" applyAlignment="1" applyProtection="1">
      <alignment horizontal="center" vertical="center" shrinkToFit="1"/>
      <protection locked="0"/>
    </xf>
    <xf numFmtId="0" fontId="96" fillId="0" borderId="25" xfId="62" applyFont="1" applyBorder="1" applyAlignment="1" applyProtection="1">
      <alignment horizontal="center" vertical="center" shrinkToFit="1"/>
      <protection locked="0"/>
    </xf>
    <xf numFmtId="49" fontId="96" fillId="0" borderId="26" xfId="62" applyNumberFormat="1" applyFont="1" applyBorder="1" applyAlignment="1" applyProtection="1">
      <alignment horizontal="center" vertical="center" shrinkToFit="1"/>
      <protection locked="0"/>
    </xf>
    <xf numFmtId="49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8" xfId="62" applyFont="1" applyBorder="1" applyAlignment="1" applyProtection="1">
      <alignment horizontal="center" vertical="center" shrinkToFit="1"/>
      <protection locked="0"/>
    </xf>
    <xf numFmtId="49" fontId="96" fillId="0" borderId="20" xfId="62" applyNumberFormat="1" applyFont="1" applyBorder="1" applyAlignment="1" applyProtection="1">
      <alignment horizontal="right" vertical="center" shrinkToFit="1"/>
      <protection locked="0"/>
    </xf>
    <xf numFmtId="0" fontId="96" fillId="0" borderId="29" xfId="62" applyFont="1" applyBorder="1" applyAlignment="1" applyProtection="1">
      <alignment horizontal="center" vertical="center" shrinkToFit="1"/>
      <protection locked="0"/>
    </xf>
    <xf numFmtId="49" fontId="96" fillId="0" borderId="28" xfId="62" applyNumberFormat="1" applyFont="1" applyBorder="1" applyAlignment="1" applyProtection="1">
      <alignment horizontal="center" vertical="center" shrinkToFit="1"/>
      <protection locked="0"/>
    </xf>
    <xf numFmtId="0" fontId="96" fillId="0" borderId="12" xfId="62" applyFont="1" applyBorder="1" applyAlignment="1" applyProtection="1">
      <alignment horizontal="center" vertical="center" shrinkToFit="1"/>
      <protection locked="0"/>
    </xf>
    <xf numFmtId="49" fontId="96" fillId="0" borderId="22" xfId="62" applyNumberFormat="1" applyFont="1" applyBorder="1" applyAlignment="1" applyProtection="1">
      <alignment horizontal="right" vertical="center" shrinkToFit="1"/>
      <protection locked="0"/>
    </xf>
    <xf numFmtId="0" fontId="96" fillId="0" borderId="30" xfId="62" applyFont="1" applyBorder="1" applyAlignment="1" applyProtection="1">
      <alignment horizontal="center" vertical="center" shrinkToFit="1"/>
      <protection locked="0"/>
    </xf>
    <xf numFmtId="49" fontId="96" fillId="0" borderId="12" xfId="62" applyNumberFormat="1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8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6" fillId="0" borderId="20" xfId="62" applyNumberFormat="1" applyFont="1" applyBorder="1" applyAlignment="1" applyProtection="1">
      <alignment horizontal="right" vertical="center" shrinkToFit="1"/>
      <protection locked="0"/>
    </xf>
    <xf numFmtId="188" fontId="96" fillId="0" borderId="22" xfId="62" applyNumberFormat="1" applyFont="1" applyBorder="1" applyAlignment="1" applyProtection="1">
      <alignment horizontal="right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6" xfId="62" applyFont="1" applyBorder="1" applyAlignment="1" applyProtection="1">
      <alignment horizontal="center" vertical="center" shrinkToFit="1"/>
      <protection locked="0"/>
    </xf>
    <xf numFmtId="0" fontId="96" fillId="0" borderId="32" xfId="62" applyFont="1" applyBorder="1" applyAlignment="1" applyProtection="1">
      <alignment horizontal="center" vertical="center" shrinkToFit="1"/>
      <protection locked="0"/>
    </xf>
    <xf numFmtId="0" fontId="99" fillId="0" borderId="26" xfId="62" applyFont="1" applyBorder="1" applyAlignment="1" applyProtection="1">
      <alignment horizontal="center" vertical="center" shrinkToFit="1"/>
      <protection locked="0"/>
    </xf>
    <xf numFmtId="0" fontId="99" fillId="0" borderId="28" xfId="62" applyFont="1" applyBorder="1" applyAlignment="1" applyProtection="1">
      <alignment horizontal="center" vertical="center" shrinkToFit="1"/>
      <protection locked="0"/>
    </xf>
    <xf numFmtId="0" fontId="99" fillId="0" borderId="12" xfId="62" applyFont="1" applyBorder="1" applyAlignment="1" applyProtection="1">
      <alignment horizontal="center" vertical="center" shrinkToFit="1"/>
      <protection locked="0"/>
    </xf>
    <xf numFmtId="0" fontId="99" fillId="0" borderId="11" xfId="62" applyFont="1" applyBorder="1" applyAlignment="1" applyProtection="1">
      <alignment horizontal="center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/>
    </xf>
    <xf numFmtId="188" fontId="96" fillId="0" borderId="20" xfId="62" applyNumberFormat="1" applyFont="1" applyBorder="1" applyAlignment="1" applyProtection="1">
      <alignment horizontal="right" vertical="center" shrinkToFit="1"/>
      <protection/>
    </xf>
    <xf numFmtId="188" fontId="96" fillId="0" borderId="22" xfId="62" applyNumberFormat="1" applyFont="1" applyBorder="1" applyAlignment="1" applyProtection="1">
      <alignment horizontal="right" vertical="center" shrinkToFit="1"/>
      <protection/>
    </xf>
    <xf numFmtId="188" fontId="96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0" fillId="0" borderId="0" xfId="62" applyFont="1" applyProtection="1">
      <alignment vertical="center"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1" fillId="0" borderId="0" xfId="62" applyFont="1" applyAlignment="1" applyProtection="1">
      <alignment vertical="center" shrinkToFit="1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horizontal="right" vertical="center"/>
      <protection/>
    </xf>
    <xf numFmtId="0" fontId="100" fillId="0" borderId="0" xfId="62" applyFont="1" applyBorder="1" applyAlignment="1" applyProtection="1">
      <alignment vertical="center"/>
      <protection/>
    </xf>
    <xf numFmtId="0" fontId="104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5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5" fillId="36" borderId="0" xfId="62" applyFont="1" applyFill="1" applyAlignment="1" applyProtection="1">
      <alignment horizontal="left" vertical="center" shrinkToFit="1"/>
      <protection/>
    </xf>
    <xf numFmtId="0" fontId="106" fillId="0" borderId="35" xfId="62" applyFont="1" applyBorder="1" applyAlignment="1" applyProtection="1">
      <alignment vertical="center"/>
      <protection/>
    </xf>
    <xf numFmtId="0" fontId="107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8" fillId="0" borderId="45" xfId="62" applyFont="1" applyBorder="1" applyAlignment="1" applyProtection="1">
      <alignment vertical="center" shrinkToFit="1"/>
      <protection/>
    </xf>
    <xf numFmtId="0" fontId="103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8" fillId="0" borderId="19" xfId="62" applyFont="1" applyBorder="1" applyAlignment="1" applyProtection="1">
      <alignment vertical="center" shrinkToFit="1"/>
      <protection/>
    </xf>
    <xf numFmtId="0" fontId="108" fillId="0" borderId="29" xfId="62" applyFont="1" applyBorder="1" applyAlignment="1" applyProtection="1">
      <alignment horizontal="left" vertical="center" shrinkToFit="1"/>
      <protection/>
    </xf>
    <xf numFmtId="0" fontId="103" fillId="0" borderId="28" xfId="62" applyFont="1" applyBorder="1" applyAlignment="1" applyProtection="1">
      <alignment horizontal="center" vertical="center" shrinkToFit="1"/>
      <protection/>
    </xf>
    <xf numFmtId="181" fontId="103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8" fillId="0" borderId="21" xfId="62" applyFont="1" applyBorder="1" applyAlignment="1" applyProtection="1">
      <alignment vertical="center" shrinkToFit="1"/>
      <protection/>
    </xf>
    <xf numFmtId="0" fontId="108" fillId="0" borderId="30" xfId="62" applyFont="1" applyBorder="1" applyAlignment="1" applyProtection="1">
      <alignment horizontal="left" vertical="center" shrinkToFit="1"/>
      <protection/>
    </xf>
    <xf numFmtId="0" fontId="103" fillId="0" borderId="12" xfId="62" applyFont="1" applyBorder="1" applyAlignment="1" applyProtection="1">
      <alignment horizontal="center" vertical="center" shrinkToFit="1"/>
      <protection/>
    </xf>
    <xf numFmtId="181" fontId="103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3" fillId="0" borderId="11" xfId="62" applyFont="1" applyBorder="1" applyAlignment="1" applyProtection="1">
      <alignment horizontal="center" vertical="center" shrinkToFit="1"/>
      <protection/>
    </xf>
    <xf numFmtId="181" fontId="103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9" fillId="0" borderId="0" xfId="62" applyFont="1" applyProtection="1">
      <alignment vertical="center"/>
      <protection/>
    </xf>
    <xf numFmtId="0" fontId="15" fillId="44" borderId="12" xfId="62" applyFont="1" applyFill="1" applyBorder="1" applyAlignment="1" applyProtection="1">
      <alignment horizontal="center" vertical="center" wrapText="1"/>
      <protection/>
    </xf>
    <xf numFmtId="0" fontId="15" fillId="44" borderId="22" xfId="62" applyFont="1" applyFill="1" applyBorder="1" applyAlignment="1" applyProtection="1">
      <alignment horizontal="center" vertical="center" wrapText="1"/>
      <protection/>
    </xf>
    <xf numFmtId="0" fontId="110" fillId="0" borderId="0" xfId="62" applyFont="1" applyBorder="1" applyAlignment="1" applyProtection="1">
      <alignment vertical="center"/>
      <protection/>
    </xf>
    <xf numFmtId="0" fontId="111" fillId="0" borderId="33" xfId="62" applyFont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14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0" fontId="6" fillId="46" borderId="39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center" vertical="center" shrinkToFit="1"/>
    </xf>
    <xf numFmtId="0" fontId="6" fillId="46" borderId="24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left" vertical="center" shrinkToFit="1"/>
    </xf>
    <xf numFmtId="0" fontId="6" fillId="46" borderId="23" xfId="0" applyFont="1" applyFill="1" applyBorder="1" applyAlignment="1">
      <alignment horizontal="right" vertical="center" shrinkToFit="1"/>
    </xf>
    <xf numFmtId="14" fontId="6" fillId="46" borderId="24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horizontal="right"/>
    </xf>
    <xf numFmtId="0" fontId="105" fillId="0" borderId="0" xfId="62" applyFont="1" applyFill="1" applyAlignment="1" applyProtection="1">
      <alignment horizontal="right" vertical="center" shrinkToFit="1"/>
      <protection/>
    </xf>
    <xf numFmtId="0" fontId="105" fillId="0" borderId="0" xfId="62" applyFont="1" applyFill="1" applyAlignment="1" applyProtection="1">
      <alignment horizontal="left" vertical="center" shrinkToFit="1"/>
      <protection/>
    </xf>
    <xf numFmtId="181" fontId="103" fillId="0" borderId="27" xfId="33" applyFont="1" applyBorder="1" applyAlignment="1" applyProtection="1">
      <alignment vertical="center" shrinkToFit="1"/>
      <protection/>
    </xf>
    <xf numFmtId="0" fontId="96" fillId="0" borderId="54" xfId="62" applyFont="1" applyBorder="1" applyAlignment="1" applyProtection="1">
      <alignment horizontal="center" vertical="center" shrinkToFit="1"/>
      <protection/>
    </xf>
    <xf numFmtId="0" fontId="96" fillId="0" borderId="55" xfId="62" applyFont="1" applyBorder="1" applyAlignment="1" applyProtection="1">
      <alignment vertical="center" shrinkToFit="1"/>
      <protection/>
    </xf>
    <xf numFmtId="0" fontId="96" fillId="0" borderId="56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vertical="center" shrinkToFit="1"/>
      <protection/>
    </xf>
    <xf numFmtId="0" fontId="108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6" fillId="0" borderId="59" xfId="62" applyFont="1" applyBorder="1" applyAlignment="1" applyProtection="1">
      <alignment horizontal="center" vertical="center" shrinkToFit="1"/>
      <protection locked="0"/>
    </xf>
    <xf numFmtId="0" fontId="96" fillId="0" borderId="60" xfId="62" applyFont="1" applyBorder="1" applyAlignment="1" applyProtection="1">
      <alignment horizontal="center" vertical="center" shrinkToFit="1"/>
      <protection locked="0"/>
    </xf>
    <xf numFmtId="0" fontId="96" fillId="0" borderId="61" xfId="62" applyFont="1" applyBorder="1" applyAlignment="1" applyProtection="1">
      <alignment horizontal="center" vertical="center" shrinkToFit="1"/>
      <protection locked="0"/>
    </xf>
    <xf numFmtId="0" fontId="96" fillId="0" borderId="62" xfId="62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6" fillId="0" borderId="59" xfId="62" applyNumberFormat="1" applyFont="1" applyBorder="1" applyAlignment="1" applyProtection="1">
      <alignment horizontal="center" vertical="center" shrinkToFit="1"/>
      <protection locked="0"/>
    </xf>
    <xf numFmtId="49" fontId="96" fillId="0" borderId="60" xfId="62" applyNumberFormat="1" applyFont="1" applyBorder="1" applyAlignment="1" applyProtection="1">
      <alignment horizontal="center" vertical="center" shrinkToFit="1"/>
      <protection locked="0"/>
    </xf>
    <xf numFmtId="49" fontId="96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2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7" fillId="0" borderId="0" xfId="33" applyNumberFormat="1" applyFont="1" applyBorder="1" applyAlignment="1" applyProtection="1">
      <alignment vertical="center" shrinkToFit="1"/>
      <protection/>
    </xf>
    <xf numFmtId="0" fontId="117" fillId="0" borderId="0" xfId="33" applyNumberFormat="1" applyFont="1" applyBorder="1" applyAlignment="1" applyProtection="1">
      <alignment horizontal="right" vertical="center" shrinkToFit="1"/>
      <protection/>
    </xf>
    <xf numFmtId="0" fontId="118" fillId="0" borderId="0" xfId="0" applyNumberFormat="1" applyFont="1" applyAlignment="1" applyProtection="1">
      <alignment/>
      <protection/>
    </xf>
    <xf numFmtId="0" fontId="103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3" borderId="0" xfId="62" applyNumberFormat="1" applyFont="1" applyFill="1" applyBorder="1" applyAlignment="1" applyProtection="1">
      <alignment horizontal="center" vertical="center"/>
      <protection/>
    </xf>
    <xf numFmtId="0" fontId="15" fillId="43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19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4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5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6" fillId="0" borderId="11" xfId="62" applyNumberFormat="1" applyFont="1" applyBorder="1" applyAlignment="1" applyProtection="1">
      <alignment horizontal="center" vertical="center" shrinkToFit="1"/>
      <protection locked="0"/>
    </xf>
    <xf numFmtId="49" fontId="96" fillId="0" borderId="62" xfId="62" applyNumberFormat="1" applyFont="1" applyBorder="1" applyAlignment="1" applyProtection="1">
      <alignment horizontal="center" vertical="center" shrinkToFit="1"/>
      <protection locked="0"/>
    </xf>
    <xf numFmtId="188" fontId="96" fillId="0" borderId="18" xfId="62" applyNumberFormat="1" applyFont="1" applyBorder="1" applyAlignment="1" applyProtection="1">
      <alignment horizontal="right" vertical="center" shrinkToFit="1"/>
      <protection locked="0"/>
    </xf>
    <xf numFmtId="49" fontId="96" fillId="0" borderId="18" xfId="62" applyNumberFormat="1" applyFont="1" applyBorder="1" applyAlignment="1" applyProtection="1">
      <alignment horizontal="right" vertical="center" shrinkToFit="1"/>
      <protection locked="0"/>
    </xf>
    <xf numFmtId="0" fontId="105" fillId="47" borderId="0" xfId="62" applyFont="1" applyFill="1" applyAlignment="1" applyProtection="1">
      <alignment horizontal="right" vertical="center" shrinkToFit="1"/>
      <protection/>
    </xf>
    <xf numFmtId="0" fontId="0" fillId="48" borderId="0" xfId="0" applyFill="1" applyAlignment="1" applyProtection="1">
      <alignment vertical="center"/>
      <protection/>
    </xf>
    <xf numFmtId="0" fontId="105" fillId="47" borderId="0" xfId="62" applyFont="1" applyFill="1" applyAlignment="1" applyProtection="1">
      <alignment horizontal="left" vertical="center" shrinkToFit="1"/>
      <protection/>
    </xf>
    <xf numFmtId="0" fontId="0" fillId="48" borderId="0" xfId="0" applyFill="1" applyAlignment="1" applyProtection="1">
      <alignment/>
      <protection/>
    </xf>
    <xf numFmtId="0" fontId="0" fillId="48" borderId="63" xfId="0" applyFill="1" applyBorder="1" applyAlignment="1" applyProtection="1">
      <alignment vertical="center"/>
      <protection/>
    </xf>
    <xf numFmtId="0" fontId="105" fillId="47" borderId="63" xfId="62" applyFont="1" applyFill="1" applyBorder="1" applyAlignment="1" applyProtection="1">
      <alignment horizontal="left" vertical="center" shrinkToFit="1"/>
      <protection/>
    </xf>
    <xf numFmtId="0" fontId="15" fillId="49" borderId="38" xfId="62" applyFont="1" applyFill="1" applyBorder="1" applyAlignment="1" applyProtection="1">
      <alignment horizontal="center" vertical="center"/>
      <protection/>
    </xf>
    <xf numFmtId="0" fontId="15" fillId="49" borderId="15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61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12" xfId="62" applyFont="1" applyFill="1" applyBorder="1" applyAlignment="1" applyProtection="1">
      <alignment horizontal="center" vertical="center" wrapText="1"/>
      <protection/>
    </xf>
    <xf numFmtId="0" fontId="15" fillId="51" borderId="22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53" borderId="36" xfId="62" applyFont="1" applyFill="1" applyBorder="1" applyAlignment="1" applyProtection="1">
      <alignment horizontal="center" vertical="center"/>
      <protection/>
    </xf>
    <xf numFmtId="0" fontId="15" fillId="53" borderId="37" xfId="62" applyFont="1" applyFill="1" applyBorder="1" applyAlignment="1" applyProtection="1">
      <alignment horizontal="center" vertical="center" wrapText="1"/>
      <protection/>
    </xf>
    <xf numFmtId="0" fontId="15" fillId="44" borderId="61" xfId="62" applyFont="1" applyFill="1" applyBorder="1" applyAlignment="1" applyProtection="1">
      <alignment horizontal="center" vertical="center" wrapText="1"/>
      <protection/>
    </xf>
    <xf numFmtId="0" fontId="0" fillId="54" borderId="13" xfId="0" applyFill="1" applyBorder="1" applyAlignment="1" applyProtection="1">
      <alignment shrinkToFit="1"/>
      <protection locked="0"/>
    </xf>
    <xf numFmtId="0" fontId="0" fillId="54" borderId="14" xfId="0" applyFill="1" applyBorder="1" applyAlignment="1" applyProtection="1">
      <alignment shrinkToFit="1"/>
      <protection locked="0"/>
    </xf>
    <xf numFmtId="0" fontId="0" fillId="54" borderId="19" xfId="0" applyFill="1" applyBorder="1" applyAlignment="1" applyProtection="1">
      <alignment shrinkToFit="1"/>
      <protection locked="0"/>
    </xf>
    <xf numFmtId="0" fontId="0" fillId="54" borderId="69" xfId="0" applyFill="1" applyBorder="1" applyAlignment="1" applyProtection="1">
      <alignment shrinkToFit="1"/>
      <protection locked="0"/>
    </xf>
    <xf numFmtId="0" fontId="0" fillId="54" borderId="70" xfId="0" applyFill="1" applyBorder="1" applyAlignment="1" applyProtection="1">
      <alignment shrinkToFit="1"/>
      <protection locked="0"/>
    </xf>
    <xf numFmtId="0" fontId="0" fillId="54" borderId="71" xfId="0" applyFill="1" applyBorder="1" applyAlignment="1" applyProtection="1">
      <alignment shrinkToFit="1"/>
      <protection locked="0"/>
    </xf>
    <xf numFmtId="0" fontId="0" fillId="48" borderId="13" xfId="0" applyFill="1" applyBorder="1" applyAlignment="1" applyProtection="1">
      <alignment shrinkToFit="1"/>
      <protection locked="0"/>
    </xf>
    <xf numFmtId="0" fontId="0" fillId="48" borderId="14" xfId="0" applyFill="1" applyBorder="1" applyAlignment="1" applyProtection="1">
      <alignment shrinkToFit="1"/>
      <protection locked="0"/>
    </xf>
    <xf numFmtId="0" fontId="0" fillId="48" borderId="19" xfId="0" applyFill="1" applyBorder="1" applyAlignment="1" applyProtection="1">
      <alignment shrinkToFit="1"/>
      <protection locked="0"/>
    </xf>
    <xf numFmtId="0" fontId="0" fillId="48" borderId="69" xfId="0" applyFill="1" applyBorder="1" applyAlignment="1" applyProtection="1">
      <alignment shrinkToFit="1"/>
      <protection locked="0"/>
    </xf>
    <xf numFmtId="0" fontId="0" fillId="48" borderId="70" xfId="0" applyFill="1" applyBorder="1" applyAlignment="1" applyProtection="1">
      <alignment shrinkToFit="1"/>
      <protection locked="0"/>
    </xf>
    <xf numFmtId="0" fontId="0" fillId="48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5" fillId="0" borderId="0" xfId="0" applyFont="1" applyAlignment="1">
      <alignment/>
    </xf>
    <xf numFmtId="0" fontId="120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4" borderId="72" xfId="0" applyNumberFormat="1" applyFill="1" applyBorder="1" applyAlignment="1" applyProtection="1">
      <alignment horizontal="center" shrinkToFit="1"/>
      <protection locked="0"/>
    </xf>
    <xf numFmtId="49" fontId="0" fillId="54" borderId="73" xfId="0" applyNumberFormat="1" applyFill="1" applyBorder="1" applyAlignment="1" applyProtection="1">
      <alignment horizontal="center" shrinkToFit="1"/>
      <protection locked="0"/>
    </xf>
    <xf numFmtId="49" fontId="0" fillId="54" borderId="75" xfId="0" applyNumberFormat="1" applyFill="1" applyBorder="1" applyAlignment="1" applyProtection="1">
      <alignment horizontal="center" shrinkToFit="1"/>
      <protection locked="0"/>
    </xf>
    <xf numFmtId="49" fontId="0" fillId="54" borderId="29" xfId="0" applyNumberFormat="1" applyFill="1" applyBorder="1" applyAlignment="1" applyProtection="1">
      <alignment horizontal="center" shrinkToFit="1"/>
      <protection locked="0"/>
    </xf>
    <xf numFmtId="49" fontId="0" fillId="54" borderId="76" xfId="0" applyNumberFormat="1" applyFill="1" applyBorder="1" applyAlignment="1" applyProtection="1">
      <alignment horizontal="center" shrinkToFit="1"/>
      <protection locked="0"/>
    </xf>
    <xf numFmtId="49" fontId="0" fillId="54" borderId="77" xfId="0" applyNumberFormat="1" applyFill="1" applyBorder="1" applyAlignment="1" applyProtection="1">
      <alignment horizontal="center" shrinkToFit="1"/>
      <protection locked="0"/>
    </xf>
    <xf numFmtId="49" fontId="0" fillId="48" borderId="72" xfId="0" applyNumberFormat="1" applyFill="1" applyBorder="1" applyAlignment="1" applyProtection="1">
      <alignment horizontal="center" shrinkToFit="1"/>
      <protection locked="0"/>
    </xf>
    <xf numFmtId="49" fontId="0" fillId="48" borderId="73" xfId="0" applyNumberFormat="1" applyFill="1" applyBorder="1" applyAlignment="1" applyProtection="1">
      <alignment horizontal="center" shrinkToFit="1"/>
      <protection locked="0"/>
    </xf>
    <xf numFmtId="49" fontId="0" fillId="48" borderId="75" xfId="0" applyNumberFormat="1" applyFill="1" applyBorder="1" applyAlignment="1" applyProtection="1">
      <alignment horizontal="center" shrinkToFit="1"/>
      <protection locked="0"/>
    </xf>
    <xf numFmtId="49" fontId="0" fillId="48" borderId="29" xfId="0" applyNumberFormat="1" applyFill="1" applyBorder="1" applyAlignment="1" applyProtection="1">
      <alignment horizontal="center" shrinkToFit="1"/>
      <protection locked="0"/>
    </xf>
    <xf numFmtId="49" fontId="0" fillId="48" borderId="76" xfId="0" applyNumberFormat="1" applyFill="1" applyBorder="1" applyAlignment="1" applyProtection="1">
      <alignment horizontal="center" shrinkToFit="1"/>
      <protection locked="0"/>
    </xf>
    <xf numFmtId="49" fontId="0" fillId="48" borderId="77" xfId="0" applyNumberFormat="1" applyFill="1" applyBorder="1" applyAlignment="1" applyProtection="1">
      <alignment horizontal="center" shrinkToFit="1"/>
      <protection locked="0"/>
    </xf>
    <xf numFmtId="49" fontId="6" fillId="45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5" borderId="79" xfId="0" applyNumberFormat="1" applyFill="1" applyBorder="1" applyAlignment="1" applyProtection="1">
      <alignment horizontal="center" vertical="center"/>
      <protection locked="0"/>
    </xf>
    <xf numFmtId="192" fontId="0" fillId="48" borderId="79" xfId="0" applyNumberFormat="1" applyFill="1" applyBorder="1" applyAlignment="1" applyProtection="1">
      <alignment horizontal="center" vertical="center"/>
      <protection locked="0"/>
    </xf>
    <xf numFmtId="0" fontId="121" fillId="56" borderId="80" xfId="0" applyFont="1" applyFill="1" applyBorder="1" applyAlignment="1">
      <alignment horizontal="left" vertical="top"/>
    </xf>
    <xf numFmtId="0" fontId="121" fillId="56" borderId="81" xfId="0" applyFont="1" applyFill="1" applyBorder="1" applyAlignment="1">
      <alignment horizontal="left" vertical="top" wrapText="1"/>
    </xf>
    <xf numFmtId="0" fontId="121" fillId="56" borderId="81" xfId="0" applyFont="1" applyFill="1" applyBorder="1" applyAlignment="1">
      <alignment vertical="top" wrapText="1"/>
    </xf>
    <xf numFmtId="0" fontId="121" fillId="56" borderId="80" xfId="0" applyFont="1" applyFill="1" applyBorder="1" applyAlignment="1">
      <alignment horizontal="center" vertical="top"/>
    </xf>
    <xf numFmtId="0" fontId="121" fillId="56" borderId="80" xfId="0" applyFont="1" applyFill="1" applyBorder="1" applyAlignment="1">
      <alignment horizontal="left" vertical="top" wrapText="1"/>
    </xf>
    <xf numFmtId="49" fontId="121" fillId="56" borderId="80" xfId="0" applyNumberFormat="1" applyFont="1" applyFill="1" applyBorder="1" applyAlignment="1">
      <alignment horizontal="left" vertical="top"/>
    </xf>
    <xf numFmtId="0" fontId="121" fillId="57" borderId="31" xfId="0" applyFont="1" applyFill="1" applyBorder="1" applyAlignment="1">
      <alignment horizontal="left" vertical="top" wrapText="1"/>
    </xf>
    <xf numFmtId="0" fontId="121" fillId="57" borderId="80" xfId="0" applyFont="1" applyFill="1" applyBorder="1" applyAlignment="1">
      <alignment horizontal="left" vertical="top" wrapText="1"/>
    </xf>
    <xf numFmtId="0" fontId="122" fillId="58" borderId="31" xfId="0" applyFont="1" applyFill="1" applyBorder="1" applyAlignment="1">
      <alignment horizontal="left" vertical="top" wrapText="1"/>
    </xf>
    <xf numFmtId="0" fontId="122" fillId="58" borderId="80" xfId="0" applyFont="1" applyFill="1" applyBorder="1" applyAlignment="1">
      <alignment horizontal="center" vertical="top" wrapText="1"/>
    </xf>
    <xf numFmtId="49" fontId="123" fillId="56" borderId="80" xfId="0" applyNumberFormat="1" applyFont="1" applyFill="1" applyBorder="1" applyAlignment="1">
      <alignment horizontal="left" vertical="top"/>
    </xf>
    <xf numFmtId="0" fontId="123" fillId="56" borderId="80" xfId="0" applyFont="1" applyFill="1" applyBorder="1" applyAlignment="1">
      <alignment horizontal="left" vertical="top" wrapText="1"/>
    </xf>
    <xf numFmtId="0" fontId="108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1" fillId="56" borderId="80" xfId="0" applyFont="1" applyFill="1" applyBorder="1" applyAlignment="1" applyProtection="1">
      <alignment horizontal="left" vertical="top"/>
      <protection/>
    </xf>
    <xf numFmtId="0" fontId="121" fillId="56" borderId="81" xfId="0" applyFont="1" applyFill="1" applyBorder="1" applyAlignment="1" applyProtection="1">
      <alignment horizontal="left" vertical="top" wrapText="1"/>
      <protection/>
    </xf>
    <xf numFmtId="0" fontId="121" fillId="56" borderId="81" xfId="0" applyFont="1" applyFill="1" applyBorder="1" applyAlignment="1" applyProtection="1">
      <alignment vertical="top" wrapText="1"/>
      <protection/>
    </xf>
    <xf numFmtId="0" fontId="121" fillId="56" borderId="80" xfId="0" applyFont="1" applyFill="1" applyBorder="1" applyAlignment="1" applyProtection="1">
      <alignment horizontal="center" vertical="top"/>
      <protection/>
    </xf>
    <xf numFmtId="0" fontId="121" fillId="56" borderId="80" xfId="0" applyFont="1" applyFill="1" applyBorder="1" applyAlignment="1" applyProtection="1">
      <alignment horizontal="left" vertical="top" wrapText="1"/>
      <protection/>
    </xf>
    <xf numFmtId="49" fontId="121" fillId="56" borderId="80" xfId="0" applyNumberFormat="1" applyFont="1" applyFill="1" applyBorder="1" applyAlignment="1" applyProtection="1">
      <alignment horizontal="left" vertical="top"/>
      <protection/>
    </xf>
    <xf numFmtId="0" fontId="121" fillId="57" borderId="31" xfId="0" applyFont="1" applyFill="1" applyBorder="1" applyAlignment="1" applyProtection="1">
      <alignment horizontal="left" vertical="top" wrapText="1"/>
      <protection/>
    </xf>
    <xf numFmtId="0" fontId="121" fillId="57" borderId="80" xfId="0" applyFont="1" applyFill="1" applyBorder="1" applyAlignment="1" applyProtection="1">
      <alignment horizontal="left" vertical="top" wrapText="1"/>
      <protection/>
    </xf>
    <xf numFmtId="0" fontId="122" fillId="58" borderId="31" xfId="0" applyFont="1" applyFill="1" applyBorder="1" applyAlignment="1" applyProtection="1">
      <alignment horizontal="left" vertical="top" wrapText="1"/>
      <protection/>
    </xf>
    <xf numFmtId="0" fontId="122" fillId="58" borderId="80" xfId="0" applyFont="1" applyFill="1" applyBorder="1" applyAlignment="1" applyProtection="1">
      <alignment horizontal="center" vertical="top" wrapText="1"/>
      <protection/>
    </xf>
    <xf numFmtId="0" fontId="123" fillId="56" borderId="80" xfId="0" applyFont="1" applyFill="1" applyBorder="1" applyAlignment="1" applyProtection="1">
      <alignment horizontal="left" vertical="top" wrapText="1"/>
      <protection/>
    </xf>
    <xf numFmtId="49" fontId="123" fillId="56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31" fillId="59" borderId="83" xfId="0" applyFont="1" applyFill="1" applyBorder="1" applyAlignment="1" applyProtection="1">
      <alignment horizontal="left" vertical="center"/>
      <protection locked="0"/>
    </xf>
    <xf numFmtId="0" fontId="31" fillId="59" borderId="84" xfId="0" applyFont="1" applyFill="1" applyBorder="1" applyAlignment="1" applyProtection="1">
      <alignment horizontal="left" vertical="center"/>
      <protection locked="0"/>
    </xf>
    <xf numFmtId="0" fontId="31" fillId="59" borderId="85" xfId="0" applyFont="1" applyFill="1" applyBorder="1" applyAlignment="1" applyProtection="1">
      <alignment horizontal="left" vertical="center"/>
      <protection locked="0"/>
    </xf>
    <xf numFmtId="0" fontId="31" fillId="59" borderId="86" xfId="0" applyFont="1" applyFill="1" applyBorder="1" applyAlignment="1" applyProtection="1">
      <alignment horizontal="left" vertical="center"/>
      <protection locked="0"/>
    </xf>
    <xf numFmtId="0" fontId="31" fillId="59" borderId="87" xfId="0" applyFont="1" applyFill="1" applyBorder="1" applyAlignment="1" applyProtection="1">
      <alignment horizontal="left" vertical="center"/>
      <protection locked="0"/>
    </xf>
    <xf numFmtId="0" fontId="31" fillId="59" borderId="88" xfId="0" applyFont="1" applyFill="1" applyBorder="1" applyAlignment="1" applyProtection="1">
      <alignment horizontal="left" vertical="center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4" xfId="62" applyFont="1" applyFill="1" applyBorder="1" applyAlignment="1" applyProtection="1">
      <alignment horizontal="center" vertical="center" shrinkToFit="1"/>
      <protection/>
    </xf>
    <xf numFmtId="0" fontId="102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8" xfId="62" applyNumberFormat="1" applyFont="1" applyBorder="1" applyAlignment="1" applyProtection="1">
      <alignment horizontal="center" vertical="center"/>
      <protection/>
    </xf>
    <xf numFmtId="49" fontId="15" fillId="0" borderId="94" xfId="62" applyNumberFormat="1" applyFont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9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2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5" fillId="37" borderId="63" xfId="62" applyFont="1" applyFill="1" applyBorder="1" applyAlignment="1" applyProtection="1">
      <alignment horizontal="center" vertical="center" shrinkToFit="1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0" fontId="119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91" xfId="62" applyFont="1" applyFill="1" applyBorder="1" applyAlignment="1" applyProtection="1">
      <alignment horizontal="center" vertical="center"/>
      <protection/>
    </xf>
    <xf numFmtId="0" fontId="15" fillId="37" borderId="92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09" fillId="0" borderId="0" xfId="62" applyFont="1" applyAlignment="1" applyProtection="1">
      <alignment horizontal="right" vertical="center" shrinkToFit="1"/>
      <protection/>
    </xf>
    <xf numFmtId="0" fontId="15" fillId="48" borderId="51" xfId="62" applyFont="1" applyFill="1" applyBorder="1" applyAlignment="1" applyProtection="1">
      <alignment horizontal="center" vertical="center"/>
      <protection/>
    </xf>
    <xf numFmtId="0" fontId="15" fillId="48" borderId="91" xfId="62" applyFont="1" applyFill="1" applyBorder="1" applyAlignment="1" applyProtection="1">
      <alignment horizontal="center" vertical="center"/>
      <protection/>
    </xf>
    <xf numFmtId="0" fontId="15" fillId="48" borderId="92" xfId="62" applyFont="1" applyFill="1" applyBorder="1" applyAlignment="1" applyProtection="1">
      <alignment horizontal="center" vertical="center"/>
      <protection/>
    </xf>
    <xf numFmtId="0" fontId="105" fillId="48" borderId="63" xfId="62" applyFont="1" applyFill="1" applyBorder="1" applyAlignment="1" applyProtection="1">
      <alignment horizontal="center" vertical="center" shrinkToFit="1"/>
      <protection/>
    </xf>
    <xf numFmtId="0" fontId="15" fillId="44" borderId="44" xfId="62" applyFont="1" applyFill="1" applyBorder="1" applyAlignment="1" applyProtection="1">
      <alignment horizontal="center" vertical="center"/>
      <protection/>
    </xf>
    <xf numFmtId="0" fontId="0" fillId="48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4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3" borderId="44" xfId="62" applyFont="1" applyFill="1" applyBorder="1" applyAlignment="1" applyProtection="1">
      <alignment horizontal="center" vertical="center"/>
      <protection/>
    </xf>
    <xf numFmtId="0" fontId="15" fillId="49" borderId="99" xfId="62" applyFont="1" applyFill="1" applyBorder="1" applyAlignment="1" applyProtection="1">
      <alignment horizontal="center" vertical="center"/>
      <protection/>
    </xf>
    <xf numFmtId="0" fontId="15" fillId="49" borderId="27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W8" sqref="W8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127</v>
      </c>
      <c r="C1" s="11"/>
      <c r="W1" s="49" t="s">
        <v>78</v>
      </c>
      <c r="X1" s="50" t="s">
        <v>79</v>
      </c>
      <c r="Y1" s="50" t="s">
        <v>80</v>
      </c>
      <c r="Z1" s="50" t="s">
        <v>81</v>
      </c>
      <c r="AA1" s="50" t="s">
        <v>91</v>
      </c>
    </row>
    <row r="2" spans="23:30" ht="14.25">
      <c r="W2" s="147" t="s">
        <v>295</v>
      </c>
      <c r="X2" s="216">
        <v>1500</v>
      </c>
      <c r="Y2" s="216">
        <v>3000</v>
      </c>
      <c r="Z2" s="216">
        <v>4500</v>
      </c>
      <c r="AA2" s="216"/>
      <c r="AC2" t="s">
        <v>129</v>
      </c>
      <c r="AD2" t="s">
        <v>141</v>
      </c>
    </row>
    <row r="3" spans="2:30" ht="15" thickBot="1">
      <c r="B3" s="148" t="s">
        <v>24</v>
      </c>
      <c r="C3" s="154"/>
      <c r="G3" s="261" t="s">
        <v>29</v>
      </c>
      <c r="H3" s="148" t="s">
        <v>109</v>
      </c>
      <c r="W3" s="147" t="s">
        <v>128</v>
      </c>
      <c r="X3" s="216">
        <v>1500</v>
      </c>
      <c r="Y3" s="216">
        <v>3000</v>
      </c>
      <c r="Z3" s="216">
        <v>4500</v>
      </c>
      <c r="AA3" s="216"/>
      <c r="AC3" t="s">
        <v>130</v>
      </c>
      <c r="AD3" t="s">
        <v>142</v>
      </c>
    </row>
    <row r="4" spans="2:30" ht="13.5" customHeight="1">
      <c r="B4" s="156" t="s">
        <v>25</v>
      </c>
      <c r="C4" s="329"/>
      <c r="D4" s="329"/>
      <c r="E4" s="329"/>
      <c r="F4" s="330"/>
      <c r="G4" s="262">
        <v>13</v>
      </c>
      <c r="H4" s="321" t="s">
        <v>295</v>
      </c>
      <c r="I4" s="322"/>
      <c r="J4" s="323"/>
      <c r="K4" s="300"/>
      <c r="L4" s="300"/>
      <c r="M4" s="300"/>
      <c r="N4" s="300"/>
      <c r="O4" s="300"/>
      <c r="W4" s="147"/>
      <c r="X4" s="216"/>
      <c r="Y4" s="216"/>
      <c r="Z4" s="216"/>
      <c r="AA4" s="216"/>
      <c r="AD4" t="s">
        <v>138</v>
      </c>
    </row>
    <row r="5" spans="2:30" ht="14.25" customHeight="1" thickBot="1">
      <c r="B5" s="157" t="s">
        <v>26</v>
      </c>
      <c r="C5" s="319"/>
      <c r="D5" s="319"/>
      <c r="E5" s="319"/>
      <c r="F5" s="320"/>
      <c r="G5" s="262" t="s">
        <v>150</v>
      </c>
      <c r="H5" s="324"/>
      <c r="I5" s="325"/>
      <c r="J5" s="326"/>
      <c r="K5" s="300"/>
      <c r="L5" s="300"/>
      <c r="M5" s="300"/>
      <c r="N5" s="300"/>
      <c r="O5" s="300"/>
      <c r="W5" s="147"/>
      <c r="X5" s="216"/>
      <c r="Y5" s="216"/>
      <c r="Z5" s="216"/>
      <c r="AA5" s="216"/>
      <c r="AD5" t="s">
        <v>139</v>
      </c>
    </row>
    <row r="6" spans="2:30" ht="14.25">
      <c r="B6" s="157" t="s">
        <v>136</v>
      </c>
      <c r="C6" s="319"/>
      <c r="D6" s="319"/>
      <c r="E6" s="319"/>
      <c r="F6" s="320"/>
      <c r="G6" s="262" t="s">
        <v>151</v>
      </c>
      <c r="W6" s="147"/>
      <c r="X6" s="216"/>
      <c r="Y6" s="216"/>
      <c r="Z6" s="216"/>
      <c r="AA6" s="216"/>
      <c r="AD6" t="s">
        <v>143</v>
      </c>
    </row>
    <row r="7" spans="2:30" ht="14.25">
      <c r="B7" s="157" t="s">
        <v>153</v>
      </c>
      <c r="C7" s="319"/>
      <c r="D7" s="319"/>
      <c r="E7" s="319"/>
      <c r="F7" s="320"/>
      <c r="G7" s="262" t="s">
        <v>152</v>
      </c>
      <c r="W7" s="147"/>
      <c r="X7" s="216"/>
      <c r="Y7" s="216"/>
      <c r="Z7" s="216"/>
      <c r="AA7" s="216"/>
      <c r="AD7" t="s">
        <v>144</v>
      </c>
    </row>
    <row r="8" spans="2:30" ht="14.25">
      <c r="B8" s="157" t="s">
        <v>149</v>
      </c>
      <c r="C8" s="319"/>
      <c r="D8" s="319"/>
      <c r="E8" s="319"/>
      <c r="F8" s="320"/>
      <c r="G8" s="262" t="s">
        <v>289</v>
      </c>
      <c r="W8" s="147"/>
      <c r="X8" s="216"/>
      <c r="Y8" s="216"/>
      <c r="Z8" s="216"/>
      <c r="AA8" s="216"/>
      <c r="AD8" t="s">
        <v>145</v>
      </c>
    </row>
    <row r="9" spans="2:30" ht="14.25">
      <c r="B9" s="157" t="s">
        <v>137</v>
      </c>
      <c r="C9" s="331"/>
      <c r="D9" s="332"/>
      <c r="E9" s="332"/>
      <c r="F9" s="333"/>
      <c r="G9" s="262"/>
      <c r="W9" s="147"/>
      <c r="X9" s="216"/>
      <c r="Y9" s="216"/>
      <c r="Z9" s="216"/>
      <c r="AA9" s="216"/>
      <c r="AD9" t="s">
        <v>146</v>
      </c>
    </row>
    <row r="10" spans="2:30" ht="14.25">
      <c r="B10" s="157" t="s">
        <v>27</v>
      </c>
      <c r="C10" s="319"/>
      <c r="D10" s="319"/>
      <c r="E10" s="319"/>
      <c r="F10" s="320"/>
      <c r="G10" s="262"/>
      <c r="W10" s="147"/>
      <c r="X10" s="216"/>
      <c r="Y10" s="216"/>
      <c r="Z10" s="216"/>
      <c r="AA10" s="216"/>
      <c r="AD10" t="s">
        <v>140</v>
      </c>
    </row>
    <row r="11" spans="2:30" ht="13.5">
      <c r="B11" s="157" t="s">
        <v>28</v>
      </c>
      <c r="C11" s="319"/>
      <c r="D11" s="319"/>
      <c r="E11" s="319"/>
      <c r="F11" s="320"/>
      <c r="G11" s="262"/>
      <c r="W11" s="260"/>
      <c r="X11" s="216"/>
      <c r="Y11" s="216"/>
      <c r="Z11" s="216"/>
      <c r="AA11" s="216"/>
      <c r="AD11" t="s">
        <v>147</v>
      </c>
    </row>
    <row r="12" spans="2:30" ht="14.25" thickBot="1">
      <c r="B12" s="158" t="s">
        <v>38</v>
      </c>
      <c r="C12" s="327"/>
      <c r="D12" s="327"/>
      <c r="E12" s="327"/>
      <c r="F12" s="328"/>
      <c r="G12" s="262"/>
      <c r="W12" s="260"/>
      <c r="X12" s="216"/>
      <c r="Y12" s="216"/>
      <c r="Z12" s="216"/>
      <c r="AA12" s="216"/>
      <c r="AD12" t="s">
        <v>148</v>
      </c>
    </row>
    <row r="13" spans="7:27" ht="13.5">
      <c r="G13" s="262"/>
      <c r="W13" s="147"/>
      <c r="X13" s="216"/>
      <c r="Y13" s="216"/>
      <c r="Z13" s="216"/>
      <c r="AA13" s="216"/>
    </row>
    <row r="14" spans="7:27" ht="13.5">
      <c r="G14" s="262"/>
      <c r="W14" s="147"/>
      <c r="X14" s="216"/>
      <c r="Y14" s="216"/>
      <c r="Z14" s="216"/>
      <c r="AA14" s="216"/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147"/>
      <c r="X15" s="216"/>
      <c r="Y15" s="216"/>
      <c r="Z15" s="216"/>
      <c r="AA15" s="216"/>
    </row>
    <row r="16" spans="2:27" ht="13.5">
      <c r="B16" s="148" t="s">
        <v>23</v>
      </c>
      <c r="C16" s="149"/>
      <c r="D16" s="149"/>
      <c r="E16" s="149"/>
      <c r="F16" s="149"/>
      <c r="G16" s="149"/>
      <c r="H16" s="149"/>
      <c r="I16" s="149"/>
      <c r="J16" s="150"/>
      <c r="K16" s="150"/>
      <c r="L16" s="150"/>
      <c r="M16" s="150"/>
      <c r="V16" s="15"/>
      <c r="W16" s="147"/>
      <c r="X16" s="216"/>
      <c r="Y16" s="216"/>
      <c r="Z16" s="216"/>
      <c r="AA16" s="216"/>
    </row>
    <row r="17" spans="2:27" ht="13.5">
      <c r="B17" s="149"/>
      <c r="C17" s="149"/>
      <c r="D17" s="149"/>
      <c r="E17" s="153" t="s">
        <v>131</v>
      </c>
      <c r="F17" s="149"/>
      <c r="G17" s="149"/>
      <c r="H17" s="149"/>
      <c r="I17" s="149"/>
      <c r="J17" s="149"/>
      <c r="K17" s="149"/>
      <c r="L17" s="150"/>
      <c r="M17" s="148"/>
      <c r="N17" s="148"/>
      <c r="O17" s="150"/>
      <c r="P17" s="150"/>
      <c r="W17" s="147"/>
      <c r="X17" s="216"/>
      <c r="Y17" s="216"/>
      <c r="Z17" s="216"/>
      <c r="AA17" s="216"/>
    </row>
    <row r="18" spans="2:27" ht="18.75">
      <c r="B18" s="149"/>
      <c r="C18" s="149"/>
      <c r="D18" s="149"/>
      <c r="E18" s="149"/>
      <c r="F18" s="149" t="s">
        <v>107</v>
      </c>
      <c r="G18" s="149"/>
      <c r="H18" s="149"/>
      <c r="I18" s="149"/>
      <c r="J18" s="149"/>
      <c r="K18" s="151"/>
      <c r="L18" s="150"/>
      <c r="M18" s="148"/>
      <c r="N18" s="148"/>
      <c r="O18" s="150"/>
      <c r="P18" s="150"/>
      <c r="W18" s="147"/>
      <c r="X18" s="216"/>
      <c r="Y18" s="216"/>
      <c r="Z18" s="216"/>
      <c r="AA18" s="216"/>
    </row>
    <row r="19" spans="2:27" ht="18.75">
      <c r="B19" s="149"/>
      <c r="C19" s="149"/>
      <c r="D19" s="149"/>
      <c r="E19" s="149"/>
      <c r="F19" s="149"/>
      <c r="G19" s="149" t="s">
        <v>132</v>
      </c>
      <c r="H19" s="149"/>
      <c r="I19" s="149"/>
      <c r="J19" s="149"/>
      <c r="K19" s="149"/>
      <c r="L19" s="150"/>
      <c r="M19" s="148"/>
      <c r="N19" s="148"/>
      <c r="O19" s="150"/>
      <c r="P19" s="150"/>
      <c r="W19" s="147"/>
      <c r="X19" s="216"/>
      <c r="Y19" s="216"/>
      <c r="Z19" s="216"/>
      <c r="AA19" s="216"/>
    </row>
    <row r="20" spans="2:16" ht="18.75">
      <c r="B20" s="149"/>
      <c r="C20" s="149"/>
      <c r="D20" s="149"/>
      <c r="E20" s="149"/>
      <c r="F20" s="149"/>
      <c r="G20" s="152" t="s">
        <v>133</v>
      </c>
      <c r="H20" s="149"/>
      <c r="I20" s="149"/>
      <c r="J20" s="149"/>
      <c r="K20" s="149"/>
      <c r="L20" s="150"/>
      <c r="M20" s="148"/>
      <c r="N20" s="148"/>
      <c r="O20" s="150"/>
      <c r="P20" s="150"/>
    </row>
    <row r="21" spans="2:16" ht="18.75">
      <c r="B21" s="149"/>
      <c r="C21" s="149"/>
      <c r="D21" s="149"/>
      <c r="E21" s="149"/>
      <c r="F21" s="149"/>
      <c r="G21" s="149"/>
      <c r="H21" s="149" t="s">
        <v>108</v>
      </c>
      <c r="I21" s="149"/>
      <c r="J21" s="149"/>
      <c r="K21" s="149"/>
      <c r="L21" s="150"/>
      <c r="M21" s="148"/>
      <c r="N21" s="148"/>
      <c r="O21" s="150"/>
      <c r="P21" s="150"/>
    </row>
    <row r="22" spans="2:18" s="12" customFormat="1" ht="18.75">
      <c r="B22"/>
      <c r="C22"/>
      <c r="D22"/>
      <c r="E22"/>
      <c r="F22"/>
      <c r="G22"/>
      <c r="H22"/>
      <c r="I22"/>
      <c r="J22" s="149" t="s">
        <v>135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49"/>
      <c r="K23"/>
      <c r="M23"/>
      <c r="N23"/>
      <c r="O23" s="13"/>
      <c r="P23"/>
      <c r="Q23"/>
      <c r="R23"/>
    </row>
    <row r="24" spans="2:18" s="13" customFormat="1" ht="14.25" thickBot="1">
      <c r="B24" s="153" t="s">
        <v>4</v>
      </c>
      <c r="C24" s="153"/>
      <c r="D24"/>
      <c r="E24"/>
      <c r="F24"/>
      <c r="G24"/>
      <c r="H24"/>
      <c r="I24"/>
      <c r="J24"/>
      <c r="K24"/>
      <c r="M24" s="152" t="s">
        <v>15</v>
      </c>
      <c r="N24" s="152"/>
      <c r="P24" s="12"/>
      <c r="Q24" s="12"/>
      <c r="R24" s="12"/>
    </row>
    <row r="25" spans="2:22" s="13" customFormat="1" ht="13.5">
      <c r="B25" s="263" t="s">
        <v>154</v>
      </c>
      <c r="C25" s="264" t="s">
        <v>155</v>
      </c>
      <c r="D25" s="16" t="s">
        <v>30</v>
      </c>
      <c r="E25" s="16" t="s">
        <v>31</v>
      </c>
      <c r="F25" s="16" t="s">
        <v>32</v>
      </c>
      <c r="G25" s="16" t="s">
        <v>33</v>
      </c>
      <c r="H25" s="16" t="s">
        <v>34</v>
      </c>
      <c r="I25" s="16" t="s">
        <v>284</v>
      </c>
      <c r="J25" s="16" t="s">
        <v>134</v>
      </c>
      <c r="K25" s="17" t="s">
        <v>35</v>
      </c>
      <c r="M25" s="263" t="s">
        <v>156</v>
      </c>
      <c r="N25" s="264" t="s">
        <v>155</v>
      </c>
      <c r="O25" s="16" t="s">
        <v>30</v>
      </c>
      <c r="P25" s="16" t="s">
        <v>31</v>
      </c>
      <c r="Q25" s="16" t="s">
        <v>32</v>
      </c>
      <c r="R25" s="16" t="s">
        <v>33</v>
      </c>
      <c r="S25" s="16" t="s">
        <v>34</v>
      </c>
      <c r="T25" s="16" t="s">
        <v>284</v>
      </c>
      <c r="U25" s="16" t="s">
        <v>134</v>
      </c>
      <c r="V25" s="17" t="s">
        <v>35</v>
      </c>
    </row>
    <row r="26" spans="1:22" s="13" customFormat="1" ht="14.25" thickBot="1">
      <c r="A26" s="20" t="s">
        <v>29</v>
      </c>
      <c r="B26" s="265" t="s">
        <v>157</v>
      </c>
      <c r="C26" s="266" t="s">
        <v>159</v>
      </c>
      <c r="D26" s="18">
        <v>38</v>
      </c>
      <c r="E26" s="18" t="s">
        <v>129</v>
      </c>
      <c r="F26" s="18">
        <v>1374</v>
      </c>
      <c r="G26" s="18" t="s">
        <v>36</v>
      </c>
      <c r="H26" s="18" t="s">
        <v>37</v>
      </c>
      <c r="I26" s="18" t="s">
        <v>285</v>
      </c>
      <c r="J26" s="18">
        <v>12345678</v>
      </c>
      <c r="K26" s="19">
        <v>2</v>
      </c>
      <c r="L26" s="20" t="s">
        <v>29</v>
      </c>
      <c r="M26" s="265" t="s">
        <v>158</v>
      </c>
      <c r="N26" s="266" t="s">
        <v>159</v>
      </c>
      <c r="O26" s="18">
        <v>38</v>
      </c>
      <c r="P26" s="18" t="s">
        <v>130</v>
      </c>
      <c r="Q26" s="18">
        <v>1374</v>
      </c>
      <c r="R26" s="18" t="s">
        <v>286</v>
      </c>
      <c r="S26" s="18" t="s">
        <v>287</v>
      </c>
      <c r="T26" s="18" t="s">
        <v>288</v>
      </c>
      <c r="U26" s="18">
        <v>12345678</v>
      </c>
      <c r="V26" s="19">
        <v>2</v>
      </c>
    </row>
    <row r="27" spans="1:22" s="13" customFormat="1" ht="13.5">
      <c r="A27" s="155">
        <f>IF(COUNTA(F27),F27,"")</f>
      </c>
      <c r="B27" s="267"/>
      <c r="C27" s="268"/>
      <c r="D27" s="248"/>
      <c r="E27" s="248"/>
      <c r="F27" s="248"/>
      <c r="G27" s="248"/>
      <c r="H27" s="248"/>
      <c r="I27" s="248"/>
      <c r="J27" s="248"/>
      <c r="K27" s="249"/>
      <c r="L27" s="155">
        <f>IF(COUNTA(Q27),Q27,"")</f>
      </c>
      <c r="M27" s="273"/>
      <c r="N27" s="274"/>
      <c r="O27" s="254"/>
      <c r="P27" s="254"/>
      <c r="Q27" s="254"/>
      <c r="R27" s="254"/>
      <c r="S27" s="254"/>
      <c r="T27" s="254"/>
      <c r="U27" s="254"/>
      <c r="V27" s="255"/>
    </row>
    <row r="28" spans="1:22" s="13" customFormat="1" ht="13.5">
      <c r="A28" s="155">
        <f aca="true" t="shared" si="0" ref="A28:A91">IF(COUNTA(F28),F28,"")</f>
      </c>
      <c r="B28" s="269"/>
      <c r="C28" s="270"/>
      <c r="D28" s="250"/>
      <c r="E28" s="250"/>
      <c r="F28" s="250"/>
      <c r="G28" s="250"/>
      <c r="H28" s="250"/>
      <c r="I28" s="250"/>
      <c r="J28" s="250"/>
      <c r="K28" s="251"/>
      <c r="L28" s="155">
        <f aca="true" t="shared" si="1" ref="L28:L91">IF(COUNTA(Q28),Q28,"")</f>
      </c>
      <c r="M28" s="275"/>
      <c r="N28" s="276"/>
      <c r="O28" s="256"/>
      <c r="P28" s="256"/>
      <c r="Q28" s="256"/>
      <c r="R28" s="256"/>
      <c r="S28" s="256"/>
      <c r="T28" s="256"/>
      <c r="U28" s="256"/>
      <c r="V28" s="257"/>
    </row>
    <row r="29" spans="1:22" s="13" customFormat="1" ht="13.5">
      <c r="A29" s="155">
        <f t="shared" si="0"/>
      </c>
      <c r="B29" s="269"/>
      <c r="C29" s="270"/>
      <c r="D29" s="250"/>
      <c r="E29" s="250"/>
      <c r="F29" s="250"/>
      <c r="G29" s="250"/>
      <c r="H29" s="250"/>
      <c r="I29" s="250"/>
      <c r="J29" s="250"/>
      <c r="K29" s="251"/>
      <c r="L29" s="155">
        <f t="shared" si="1"/>
      </c>
      <c r="M29" s="275"/>
      <c r="N29" s="276"/>
      <c r="O29" s="256"/>
      <c r="P29" s="256"/>
      <c r="Q29" s="256"/>
      <c r="R29" s="256"/>
      <c r="S29" s="256"/>
      <c r="T29" s="256"/>
      <c r="U29" s="256"/>
      <c r="V29" s="257"/>
    </row>
    <row r="30" spans="1:22" s="13" customFormat="1" ht="13.5">
      <c r="A30" s="155">
        <f t="shared" si="0"/>
      </c>
      <c r="B30" s="269"/>
      <c r="C30" s="270"/>
      <c r="D30" s="250"/>
      <c r="E30" s="250"/>
      <c r="F30" s="250"/>
      <c r="G30" s="250"/>
      <c r="H30" s="250"/>
      <c r="I30" s="250"/>
      <c r="J30" s="250"/>
      <c r="K30" s="251"/>
      <c r="L30" s="155">
        <f t="shared" si="1"/>
      </c>
      <c r="M30" s="275"/>
      <c r="N30" s="276"/>
      <c r="O30" s="256"/>
      <c r="P30" s="256"/>
      <c r="Q30" s="256"/>
      <c r="R30" s="256"/>
      <c r="S30" s="256"/>
      <c r="T30" s="256"/>
      <c r="U30" s="256"/>
      <c r="V30" s="257"/>
    </row>
    <row r="31" spans="1:22" s="13" customFormat="1" ht="13.5">
      <c r="A31" s="155">
        <f t="shared" si="0"/>
      </c>
      <c r="B31" s="269"/>
      <c r="C31" s="270"/>
      <c r="D31" s="250"/>
      <c r="E31" s="250"/>
      <c r="F31" s="250"/>
      <c r="G31" s="250"/>
      <c r="H31" s="250"/>
      <c r="I31" s="250"/>
      <c r="J31" s="250"/>
      <c r="K31" s="251"/>
      <c r="L31" s="155">
        <f t="shared" si="1"/>
      </c>
      <c r="M31" s="275"/>
      <c r="N31" s="276"/>
      <c r="O31" s="256"/>
      <c r="P31" s="256"/>
      <c r="Q31" s="256"/>
      <c r="R31" s="256"/>
      <c r="S31" s="256"/>
      <c r="T31" s="256"/>
      <c r="U31" s="256"/>
      <c r="V31" s="257"/>
    </row>
    <row r="32" spans="1:22" ht="13.5">
      <c r="A32" s="155">
        <f t="shared" si="0"/>
      </c>
      <c r="B32" s="269"/>
      <c r="C32" s="270"/>
      <c r="D32" s="250"/>
      <c r="E32" s="250"/>
      <c r="F32" s="250"/>
      <c r="G32" s="250"/>
      <c r="H32" s="250"/>
      <c r="I32" s="250"/>
      <c r="J32" s="250"/>
      <c r="K32" s="251"/>
      <c r="L32" s="155">
        <f t="shared" si="1"/>
      </c>
      <c r="M32" s="275"/>
      <c r="N32" s="276"/>
      <c r="O32" s="256"/>
      <c r="P32" s="256"/>
      <c r="Q32" s="256"/>
      <c r="R32" s="256"/>
      <c r="S32" s="256"/>
      <c r="T32" s="256"/>
      <c r="U32" s="256"/>
      <c r="V32" s="257"/>
    </row>
    <row r="33" spans="1:22" ht="13.5">
      <c r="A33" s="155">
        <f t="shared" si="0"/>
      </c>
      <c r="B33" s="269"/>
      <c r="C33" s="270"/>
      <c r="D33" s="250"/>
      <c r="E33" s="250"/>
      <c r="F33" s="250"/>
      <c r="G33" s="250"/>
      <c r="H33" s="250"/>
      <c r="I33" s="250"/>
      <c r="J33" s="250"/>
      <c r="K33" s="251"/>
      <c r="L33" s="155">
        <f t="shared" si="1"/>
      </c>
      <c r="M33" s="275"/>
      <c r="N33" s="276"/>
      <c r="O33" s="256"/>
      <c r="P33" s="256"/>
      <c r="Q33" s="256"/>
      <c r="R33" s="256"/>
      <c r="S33" s="256"/>
      <c r="T33" s="256"/>
      <c r="U33" s="256"/>
      <c r="V33" s="257"/>
    </row>
    <row r="34" spans="1:22" ht="13.5">
      <c r="A34" s="155">
        <f t="shared" si="0"/>
      </c>
      <c r="B34" s="269"/>
      <c r="C34" s="270"/>
      <c r="D34" s="250"/>
      <c r="E34" s="250"/>
      <c r="F34" s="250"/>
      <c r="G34" s="250"/>
      <c r="H34" s="250"/>
      <c r="I34" s="250"/>
      <c r="J34" s="250"/>
      <c r="K34" s="251"/>
      <c r="L34" s="155">
        <f t="shared" si="1"/>
      </c>
      <c r="M34" s="275"/>
      <c r="N34" s="276"/>
      <c r="O34" s="256"/>
      <c r="P34" s="256"/>
      <c r="Q34" s="256"/>
      <c r="R34" s="256"/>
      <c r="S34" s="256"/>
      <c r="T34" s="256"/>
      <c r="U34" s="256"/>
      <c r="V34" s="257"/>
    </row>
    <row r="35" spans="1:22" ht="13.5">
      <c r="A35" s="155">
        <f t="shared" si="0"/>
      </c>
      <c r="B35" s="269"/>
      <c r="C35" s="270"/>
      <c r="D35" s="250"/>
      <c r="E35" s="250"/>
      <c r="F35" s="250"/>
      <c r="G35" s="250"/>
      <c r="H35" s="250"/>
      <c r="I35" s="250"/>
      <c r="J35" s="250"/>
      <c r="K35" s="251"/>
      <c r="L35" s="155">
        <f t="shared" si="1"/>
      </c>
      <c r="M35" s="275"/>
      <c r="N35" s="276"/>
      <c r="O35" s="256"/>
      <c r="P35" s="256"/>
      <c r="Q35" s="256"/>
      <c r="R35" s="256"/>
      <c r="S35" s="256"/>
      <c r="T35" s="256"/>
      <c r="U35" s="256"/>
      <c r="V35" s="257"/>
    </row>
    <row r="36" spans="1:22" ht="13.5">
      <c r="A36" s="155">
        <f t="shared" si="0"/>
      </c>
      <c r="B36" s="269"/>
      <c r="C36" s="270"/>
      <c r="D36" s="250"/>
      <c r="E36" s="250"/>
      <c r="F36" s="250"/>
      <c r="G36" s="250"/>
      <c r="H36" s="250"/>
      <c r="I36" s="250"/>
      <c r="J36" s="250"/>
      <c r="K36" s="251"/>
      <c r="L36" s="155">
        <f t="shared" si="1"/>
      </c>
      <c r="M36" s="275"/>
      <c r="N36" s="276"/>
      <c r="O36" s="256"/>
      <c r="P36" s="256"/>
      <c r="Q36" s="256"/>
      <c r="R36" s="256"/>
      <c r="S36" s="256"/>
      <c r="T36" s="256"/>
      <c r="U36" s="256"/>
      <c r="V36" s="257"/>
    </row>
    <row r="37" spans="1:22" ht="13.5">
      <c r="A37" s="155">
        <f t="shared" si="0"/>
      </c>
      <c r="B37" s="269"/>
      <c r="C37" s="270"/>
      <c r="D37" s="250"/>
      <c r="E37" s="250"/>
      <c r="F37" s="250"/>
      <c r="G37" s="250"/>
      <c r="H37" s="250"/>
      <c r="I37" s="250"/>
      <c r="J37" s="250"/>
      <c r="K37" s="251"/>
      <c r="L37" s="155">
        <f t="shared" si="1"/>
      </c>
      <c r="M37" s="275"/>
      <c r="N37" s="276"/>
      <c r="O37" s="256"/>
      <c r="P37" s="256"/>
      <c r="Q37" s="256"/>
      <c r="R37" s="256"/>
      <c r="S37" s="256"/>
      <c r="T37" s="256"/>
      <c r="U37" s="256"/>
      <c r="V37" s="257"/>
    </row>
    <row r="38" spans="1:22" ht="13.5">
      <c r="A38" s="155">
        <f t="shared" si="0"/>
      </c>
      <c r="B38" s="269"/>
      <c r="C38" s="270"/>
      <c r="D38" s="250"/>
      <c r="E38" s="250"/>
      <c r="F38" s="250"/>
      <c r="G38" s="250"/>
      <c r="H38" s="250"/>
      <c r="I38" s="250"/>
      <c r="J38" s="250"/>
      <c r="K38" s="251"/>
      <c r="L38" s="155">
        <f t="shared" si="1"/>
      </c>
      <c r="M38" s="275"/>
      <c r="N38" s="276"/>
      <c r="O38" s="256"/>
      <c r="P38" s="256"/>
      <c r="Q38" s="256"/>
      <c r="R38" s="256"/>
      <c r="S38" s="256"/>
      <c r="T38" s="256"/>
      <c r="U38" s="256"/>
      <c r="V38" s="257"/>
    </row>
    <row r="39" spans="1:22" ht="13.5">
      <c r="A39" s="155">
        <f t="shared" si="0"/>
      </c>
      <c r="B39" s="269"/>
      <c r="C39" s="270"/>
      <c r="D39" s="250"/>
      <c r="E39" s="250"/>
      <c r="F39" s="250"/>
      <c r="G39" s="250"/>
      <c r="H39" s="250"/>
      <c r="I39" s="250"/>
      <c r="J39" s="250"/>
      <c r="K39" s="251"/>
      <c r="L39" s="155">
        <f t="shared" si="1"/>
      </c>
      <c r="M39" s="275"/>
      <c r="N39" s="276"/>
      <c r="O39" s="256"/>
      <c r="P39" s="256"/>
      <c r="Q39" s="256"/>
      <c r="R39" s="256"/>
      <c r="S39" s="256"/>
      <c r="T39" s="256"/>
      <c r="U39" s="256"/>
      <c r="V39" s="257"/>
    </row>
    <row r="40" spans="1:22" ht="13.5">
      <c r="A40" s="155">
        <f t="shared" si="0"/>
      </c>
      <c r="B40" s="269"/>
      <c r="C40" s="270"/>
      <c r="D40" s="250"/>
      <c r="E40" s="250"/>
      <c r="F40" s="250"/>
      <c r="G40" s="250"/>
      <c r="H40" s="250"/>
      <c r="I40" s="250"/>
      <c r="J40" s="250"/>
      <c r="K40" s="251"/>
      <c r="L40" s="155">
        <f t="shared" si="1"/>
      </c>
      <c r="M40" s="275"/>
      <c r="N40" s="276"/>
      <c r="O40" s="256"/>
      <c r="P40" s="256"/>
      <c r="Q40" s="256"/>
      <c r="R40" s="256"/>
      <c r="S40" s="256"/>
      <c r="T40" s="256"/>
      <c r="U40" s="256"/>
      <c r="V40" s="257"/>
    </row>
    <row r="41" spans="1:22" ht="13.5">
      <c r="A41" s="155">
        <f t="shared" si="0"/>
      </c>
      <c r="B41" s="269"/>
      <c r="C41" s="270"/>
      <c r="D41" s="250"/>
      <c r="E41" s="250"/>
      <c r="F41" s="250"/>
      <c r="G41" s="250"/>
      <c r="H41" s="250"/>
      <c r="I41" s="250"/>
      <c r="J41" s="250"/>
      <c r="K41" s="251"/>
      <c r="L41" s="155">
        <f t="shared" si="1"/>
      </c>
      <c r="M41" s="275"/>
      <c r="N41" s="276"/>
      <c r="O41" s="256"/>
      <c r="P41" s="256"/>
      <c r="Q41" s="256"/>
      <c r="R41" s="256"/>
      <c r="S41" s="256"/>
      <c r="T41" s="256"/>
      <c r="U41" s="256"/>
      <c r="V41" s="257"/>
    </row>
    <row r="42" spans="1:22" ht="13.5">
      <c r="A42" s="155">
        <f t="shared" si="0"/>
      </c>
      <c r="B42" s="269"/>
      <c r="C42" s="270"/>
      <c r="D42" s="250"/>
      <c r="E42" s="250"/>
      <c r="F42" s="250"/>
      <c r="G42" s="250"/>
      <c r="H42" s="250"/>
      <c r="I42" s="250"/>
      <c r="J42" s="250"/>
      <c r="K42" s="251"/>
      <c r="L42" s="155">
        <f t="shared" si="1"/>
      </c>
      <c r="M42" s="275"/>
      <c r="N42" s="276"/>
      <c r="O42" s="256"/>
      <c r="P42" s="256"/>
      <c r="Q42" s="256"/>
      <c r="R42" s="256"/>
      <c r="S42" s="256"/>
      <c r="T42" s="256"/>
      <c r="U42" s="256"/>
      <c r="V42" s="257"/>
    </row>
    <row r="43" spans="1:22" ht="13.5">
      <c r="A43" s="155">
        <f t="shared" si="0"/>
      </c>
      <c r="B43" s="269"/>
      <c r="C43" s="270"/>
      <c r="D43" s="250"/>
      <c r="E43" s="250"/>
      <c r="F43" s="250"/>
      <c r="G43" s="250"/>
      <c r="H43" s="250"/>
      <c r="I43" s="250"/>
      <c r="J43" s="250"/>
      <c r="K43" s="251"/>
      <c r="L43" s="155">
        <f t="shared" si="1"/>
      </c>
      <c r="M43" s="275"/>
      <c r="N43" s="276"/>
      <c r="O43" s="256"/>
      <c r="P43" s="256"/>
      <c r="Q43" s="256"/>
      <c r="R43" s="256"/>
      <c r="S43" s="256"/>
      <c r="T43" s="256"/>
      <c r="U43" s="256"/>
      <c r="V43" s="257"/>
    </row>
    <row r="44" spans="1:22" ht="13.5">
      <c r="A44" s="155">
        <f t="shared" si="0"/>
      </c>
      <c r="B44" s="269"/>
      <c r="C44" s="270"/>
      <c r="D44" s="250"/>
      <c r="E44" s="250"/>
      <c r="F44" s="250"/>
      <c r="G44" s="250"/>
      <c r="H44" s="250"/>
      <c r="I44" s="250"/>
      <c r="J44" s="250"/>
      <c r="K44" s="251"/>
      <c r="L44" s="155">
        <f t="shared" si="1"/>
      </c>
      <c r="M44" s="275"/>
      <c r="N44" s="276"/>
      <c r="O44" s="256"/>
      <c r="P44" s="256"/>
      <c r="Q44" s="256"/>
      <c r="R44" s="256"/>
      <c r="S44" s="256"/>
      <c r="T44" s="256"/>
      <c r="U44" s="256"/>
      <c r="V44" s="257"/>
    </row>
    <row r="45" spans="1:22" ht="13.5">
      <c r="A45" s="155">
        <f t="shared" si="0"/>
      </c>
      <c r="B45" s="269"/>
      <c r="C45" s="270"/>
      <c r="D45" s="250"/>
      <c r="E45" s="250"/>
      <c r="F45" s="250"/>
      <c r="G45" s="250"/>
      <c r="H45" s="250"/>
      <c r="I45" s="250"/>
      <c r="J45" s="250"/>
      <c r="K45" s="251"/>
      <c r="L45" s="155">
        <f t="shared" si="1"/>
      </c>
      <c r="M45" s="275"/>
      <c r="N45" s="276"/>
      <c r="O45" s="256"/>
      <c r="P45" s="256"/>
      <c r="Q45" s="256"/>
      <c r="R45" s="256"/>
      <c r="S45" s="256"/>
      <c r="T45" s="256"/>
      <c r="U45" s="256"/>
      <c r="V45" s="257"/>
    </row>
    <row r="46" spans="1:22" ht="13.5">
      <c r="A46" s="155">
        <f t="shared" si="0"/>
      </c>
      <c r="B46" s="269"/>
      <c r="C46" s="270"/>
      <c r="D46" s="250"/>
      <c r="E46" s="250"/>
      <c r="F46" s="250"/>
      <c r="G46" s="250"/>
      <c r="H46" s="250"/>
      <c r="I46" s="250"/>
      <c r="J46" s="250"/>
      <c r="K46" s="251"/>
      <c r="L46" s="155">
        <f t="shared" si="1"/>
      </c>
      <c r="M46" s="275"/>
      <c r="N46" s="276"/>
      <c r="O46" s="256"/>
      <c r="P46" s="256"/>
      <c r="Q46" s="256"/>
      <c r="R46" s="256"/>
      <c r="S46" s="256"/>
      <c r="T46" s="256"/>
      <c r="U46" s="256"/>
      <c r="V46" s="257"/>
    </row>
    <row r="47" spans="1:22" ht="13.5">
      <c r="A47" s="155">
        <f t="shared" si="0"/>
      </c>
      <c r="B47" s="269"/>
      <c r="C47" s="270"/>
      <c r="D47" s="250"/>
      <c r="E47" s="250"/>
      <c r="F47" s="250"/>
      <c r="G47" s="250"/>
      <c r="H47" s="250"/>
      <c r="I47" s="250"/>
      <c r="J47" s="250"/>
      <c r="K47" s="251"/>
      <c r="L47" s="155">
        <f t="shared" si="1"/>
      </c>
      <c r="M47" s="275"/>
      <c r="N47" s="276"/>
      <c r="O47" s="256"/>
      <c r="P47" s="256"/>
      <c r="Q47" s="256"/>
      <c r="R47" s="256"/>
      <c r="S47" s="256"/>
      <c r="T47" s="256"/>
      <c r="U47" s="256"/>
      <c r="V47" s="257"/>
    </row>
    <row r="48" spans="1:22" ht="13.5">
      <c r="A48" s="155">
        <f t="shared" si="0"/>
      </c>
      <c r="B48" s="269"/>
      <c r="C48" s="270"/>
      <c r="D48" s="250"/>
      <c r="E48" s="250"/>
      <c r="F48" s="250"/>
      <c r="G48" s="250"/>
      <c r="H48" s="250"/>
      <c r="I48" s="250"/>
      <c r="J48" s="250"/>
      <c r="K48" s="251"/>
      <c r="L48" s="155">
        <f t="shared" si="1"/>
      </c>
      <c r="M48" s="275"/>
      <c r="N48" s="276"/>
      <c r="O48" s="256"/>
      <c r="P48" s="256"/>
      <c r="Q48" s="256"/>
      <c r="R48" s="256"/>
      <c r="S48" s="256"/>
      <c r="T48" s="256"/>
      <c r="U48" s="256"/>
      <c r="V48" s="257"/>
    </row>
    <row r="49" spans="1:22" ht="13.5">
      <c r="A49" s="155">
        <f t="shared" si="0"/>
      </c>
      <c r="B49" s="269"/>
      <c r="C49" s="270"/>
      <c r="D49" s="250"/>
      <c r="E49" s="250"/>
      <c r="F49" s="250"/>
      <c r="G49" s="250"/>
      <c r="H49" s="250"/>
      <c r="I49" s="250"/>
      <c r="J49" s="250"/>
      <c r="K49" s="251"/>
      <c r="L49" s="155">
        <f t="shared" si="1"/>
      </c>
      <c r="M49" s="275"/>
      <c r="N49" s="276"/>
      <c r="O49" s="256"/>
      <c r="P49" s="256"/>
      <c r="Q49" s="256"/>
      <c r="R49" s="256"/>
      <c r="S49" s="256"/>
      <c r="T49" s="256"/>
      <c r="U49" s="256"/>
      <c r="V49" s="257"/>
    </row>
    <row r="50" spans="1:22" ht="13.5">
      <c r="A50" s="155">
        <f t="shared" si="0"/>
      </c>
      <c r="B50" s="269"/>
      <c r="C50" s="270"/>
      <c r="D50" s="250"/>
      <c r="E50" s="250"/>
      <c r="F50" s="250"/>
      <c r="G50" s="250"/>
      <c r="H50" s="250"/>
      <c r="I50" s="250"/>
      <c r="J50" s="250"/>
      <c r="K50" s="251"/>
      <c r="L50" s="155">
        <f t="shared" si="1"/>
      </c>
      <c r="M50" s="275"/>
      <c r="N50" s="276"/>
      <c r="O50" s="256"/>
      <c r="P50" s="256"/>
      <c r="Q50" s="256"/>
      <c r="R50" s="256"/>
      <c r="S50" s="256"/>
      <c r="T50" s="256"/>
      <c r="U50" s="256"/>
      <c r="V50" s="257"/>
    </row>
    <row r="51" spans="1:22" ht="13.5">
      <c r="A51" s="155">
        <f t="shared" si="0"/>
      </c>
      <c r="B51" s="269"/>
      <c r="C51" s="270"/>
      <c r="D51" s="250"/>
      <c r="E51" s="250"/>
      <c r="F51" s="250"/>
      <c r="G51" s="250"/>
      <c r="H51" s="250"/>
      <c r="I51" s="250"/>
      <c r="J51" s="250"/>
      <c r="K51" s="251"/>
      <c r="L51" s="155">
        <f t="shared" si="1"/>
      </c>
      <c r="M51" s="275"/>
      <c r="N51" s="276"/>
      <c r="O51" s="256"/>
      <c r="P51" s="256"/>
      <c r="Q51" s="256"/>
      <c r="R51" s="256"/>
      <c r="S51" s="256"/>
      <c r="T51" s="256"/>
      <c r="U51" s="256"/>
      <c r="V51" s="257"/>
    </row>
    <row r="52" spans="1:22" ht="13.5">
      <c r="A52" s="155">
        <f t="shared" si="0"/>
      </c>
      <c r="B52" s="269"/>
      <c r="C52" s="270"/>
      <c r="D52" s="250"/>
      <c r="E52" s="250"/>
      <c r="F52" s="250"/>
      <c r="G52" s="250"/>
      <c r="H52" s="250"/>
      <c r="I52" s="250"/>
      <c r="J52" s="250"/>
      <c r="K52" s="251"/>
      <c r="L52" s="155">
        <f t="shared" si="1"/>
      </c>
      <c r="M52" s="275"/>
      <c r="N52" s="276"/>
      <c r="O52" s="256"/>
      <c r="P52" s="256"/>
      <c r="Q52" s="256"/>
      <c r="R52" s="256"/>
      <c r="S52" s="256"/>
      <c r="T52" s="256"/>
      <c r="U52" s="256"/>
      <c r="V52" s="257"/>
    </row>
    <row r="53" spans="1:22" ht="13.5">
      <c r="A53" s="155">
        <f t="shared" si="0"/>
      </c>
      <c r="B53" s="269"/>
      <c r="C53" s="270"/>
      <c r="D53" s="250"/>
      <c r="E53" s="250"/>
      <c r="F53" s="250"/>
      <c r="G53" s="250"/>
      <c r="H53" s="250"/>
      <c r="I53" s="250"/>
      <c r="J53" s="250"/>
      <c r="K53" s="251"/>
      <c r="L53" s="155">
        <f t="shared" si="1"/>
      </c>
      <c r="M53" s="275"/>
      <c r="N53" s="276"/>
      <c r="O53" s="256"/>
      <c r="P53" s="256"/>
      <c r="Q53" s="256"/>
      <c r="R53" s="256"/>
      <c r="S53" s="256"/>
      <c r="T53" s="256"/>
      <c r="U53" s="256"/>
      <c r="V53" s="257"/>
    </row>
    <row r="54" spans="1:22" ht="13.5">
      <c r="A54" s="155">
        <f t="shared" si="0"/>
      </c>
      <c r="B54" s="269"/>
      <c r="C54" s="270"/>
      <c r="D54" s="250"/>
      <c r="E54" s="250"/>
      <c r="F54" s="250"/>
      <c r="G54" s="250"/>
      <c r="H54" s="250"/>
      <c r="I54" s="250"/>
      <c r="J54" s="250"/>
      <c r="K54" s="251"/>
      <c r="L54" s="155">
        <f t="shared" si="1"/>
      </c>
      <c r="M54" s="275"/>
      <c r="N54" s="276"/>
      <c r="O54" s="256"/>
      <c r="P54" s="256"/>
      <c r="Q54" s="256"/>
      <c r="R54" s="256"/>
      <c r="S54" s="256"/>
      <c r="T54" s="256"/>
      <c r="U54" s="256"/>
      <c r="V54" s="257"/>
    </row>
    <row r="55" spans="1:22" ht="13.5">
      <c r="A55" s="155">
        <f t="shared" si="0"/>
      </c>
      <c r="B55" s="269"/>
      <c r="C55" s="270"/>
      <c r="D55" s="250"/>
      <c r="E55" s="250"/>
      <c r="F55" s="250"/>
      <c r="G55" s="250"/>
      <c r="H55" s="250"/>
      <c r="I55" s="250"/>
      <c r="J55" s="250"/>
      <c r="K55" s="251"/>
      <c r="L55" s="155">
        <f t="shared" si="1"/>
      </c>
      <c r="M55" s="275"/>
      <c r="N55" s="276"/>
      <c r="O55" s="256"/>
      <c r="P55" s="256"/>
      <c r="Q55" s="256"/>
      <c r="R55" s="256"/>
      <c r="S55" s="256"/>
      <c r="T55" s="256"/>
      <c r="U55" s="256"/>
      <c r="V55" s="257"/>
    </row>
    <row r="56" spans="1:22" ht="13.5">
      <c r="A56" s="155">
        <f t="shared" si="0"/>
      </c>
      <c r="B56" s="269"/>
      <c r="C56" s="270"/>
      <c r="D56" s="250"/>
      <c r="E56" s="250"/>
      <c r="F56" s="250"/>
      <c r="G56" s="250"/>
      <c r="H56" s="250"/>
      <c r="I56" s="250"/>
      <c r="J56" s="250"/>
      <c r="K56" s="251"/>
      <c r="L56" s="155">
        <f t="shared" si="1"/>
      </c>
      <c r="M56" s="275"/>
      <c r="N56" s="276"/>
      <c r="O56" s="256"/>
      <c r="P56" s="256"/>
      <c r="Q56" s="256"/>
      <c r="R56" s="256"/>
      <c r="S56" s="256"/>
      <c r="T56" s="256"/>
      <c r="U56" s="256"/>
      <c r="V56" s="257"/>
    </row>
    <row r="57" spans="1:22" ht="13.5">
      <c r="A57" s="155">
        <f t="shared" si="0"/>
      </c>
      <c r="B57" s="269"/>
      <c r="C57" s="270"/>
      <c r="D57" s="250"/>
      <c r="E57" s="250"/>
      <c r="F57" s="250"/>
      <c r="G57" s="250"/>
      <c r="H57" s="250"/>
      <c r="I57" s="250"/>
      <c r="J57" s="250"/>
      <c r="K57" s="251"/>
      <c r="L57" s="155">
        <f t="shared" si="1"/>
      </c>
      <c r="M57" s="275"/>
      <c r="N57" s="276"/>
      <c r="O57" s="256"/>
      <c r="P57" s="256"/>
      <c r="Q57" s="256"/>
      <c r="R57" s="256"/>
      <c r="S57" s="256"/>
      <c r="T57" s="256"/>
      <c r="U57" s="256"/>
      <c r="V57" s="257"/>
    </row>
    <row r="58" spans="1:22" ht="13.5">
      <c r="A58" s="155">
        <f t="shared" si="0"/>
      </c>
      <c r="B58" s="269"/>
      <c r="C58" s="270"/>
      <c r="D58" s="250"/>
      <c r="E58" s="250"/>
      <c r="F58" s="250"/>
      <c r="G58" s="250"/>
      <c r="H58" s="250"/>
      <c r="I58" s="250"/>
      <c r="J58" s="250"/>
      <c r="K58" s="251"/>
      <c r="L58" s="155">
        <f t="shared" si="1"/>
      </c>
      <c r="M58" s="275"/>
      <c r="N58" s="276"/>
      <c r="O58" s="256"/>
      <c r="P58" s="256"/>
      <c r="Q58" s="256"/>
      <c r="R58" s="256"/>
      <c r="S58" s="256"/>
      <c r="T58" s="256"/>
      <c r="U58" s="256"/>
      <c r="V58" s="257"/>
    </row>
    <row r="59" spans="1:22" ht="13.5">
      <c r="A59" s="155">
        <f t="shared" si="0"/>
      </c>
      <c r="B59" s="269"/>
      <c r="C59" s="270"/>
      <c r="D59" s="250"/>
      <c r="E59" s="250"/>
      <c r="F59" s="250"/>
      <c r="G59" s="250"/>
      <c r="H59" s="250"/>
      <c r="I59" s="250"/>
      <c r="J59" s="250"/>
      <c r="K59" s="251"/>
      <c r="L59" s="155">
        <f t="shared" si="1"/>
      </c>
      <c r="M59" s="275"/>
      <c r="N59" s="276"/>
      <c r="O59" s="256"/>
      <c r="P59" s="256"/>
      <c r="Q59" s="256"/>
      <c r="R59" s="256"/>
      <c r="S59" s="256"/>
      <c r="T59" s="256"/>
      <c r="U59" s="256"/>
      <c r="V59" s="257"/>
    </row>
    <row r="60" spans="1:22" ht="13.5">
      <c r="A60" s="155">
        <f t="shared" si="0"/>
      </c>
      <c r="B60" s="269"/>
      <c r="C60" s="270"/>
      <c r="D60" s="250"/>
      <c r="E60" s="250"/>
      <c r="F60" s="250"/>
      <c r="G60" s="250"/>
      <c r="H60" s="250"/>
      <c r="I60" s="250"/>
      <c r="J60" s="250"/>
      <c r="K60" s="251"/>
      <c r="L60" s="155">
        <f t="shared" si="1"/>
      </c>
      <c r="M60" s="275"/>
      <c r="N60" s="276"/>
      <c r="O60" s="256"/>
      <c r="P60" s="256"/>
      <c r="Q60" s="256"/>
      <c r="R60" s="256"/>
      <c r="S60" s="256"/>
      <c r="T60" s="256"/>
      <c r="U60" s="256"/>
      <c r="V60" s="257"/>
    </row>
    <row r="61" spans="1:22" ht="13.5">
      <c r="A61" s="155">
        <f t="shared" si="0"/>
      </c>
      <c r="B61" s="269"/>
      <c r="C61" s="270"/>
      <c r="D61" s="250"/>
      <c r="E61" s="250"/>
      <c r="F61" s="250"/>
      <c r="G61" s="250"/>
      <c r="H61" s="250"/>
      <c r="I61" s="250"/>
      <c r="J61" s="250"/>
      <c r="K61" s="251"/>
      <c r="L61" s="155">
        <f t="shared" si="1"/>
      </c>
      <c r="M61" s="275"/>
      <c r="N61" s="276"/>
      <c r="O61" s="256"/>
      <c r="P61" s="256"/>
      <c r="Q61" s="256"/>
      <c r="R61" s="256"/>
      <c r="S61" s="256"/>
      <c r="T61" s="256"/>
      <c r="U61" s="256"/>
      <c r="V61" s="257"/>
    </row>
    <row r="62" spans="1:22" ht="13.5">
      <c r="A62" s="155">
        <f t="shared" si="0"/>
      </c>
      <c r="B62" s="269"/>
      <c r="C62" s="270"/>
      <c r="D62" s="250"/>
      <c r="E62" s="250"/>
      <c r="F62" s="250"/>
      <c r="G62" s="250"/>
      <c r="H62" s="250"/>
      <c r="I62" s="250"/>
      <c r="J62" s="250"/>
      <c r="K62" s="251"/>
      <c r="L62" s="155">
        <f t="shared" si="1"/>
      </c>
      <c r="M62" s="275"/>
      <c r="N62" s="276"/>
      <c r="O62" s="256"/>
      <c r="P62" s="256"/>
      <c r="Q62" s="256"/>
      <c r="R62" s="256"/>
      <c r="S62" s="256"/>
      <c r="T62" s="256"/>
      <c r="U62" s="256"/>
      <c r="V62" s="257"/>
    </row>
    <row r="63" spans="1:22" ht="13.5">
      <c r="A63" s="155">
        <f t="shared" si="0"/>
      </c>
      <c r="B63" s="269"/>
      <c r="C63" s="270"/>
      <c r="D63" s="250"/>
      <c r="E63" s="250"/>
      <c r="F63" s="250"/>
      <c r="G63" s="250"/>
      <c r="H63" s="250"/>
      <c r="I63" s="250"/>
      <c r="J63" s="250"/>
      <c r="K63" s="251"/>
      <c r="L63" s="155">
        <f t="shared" si="1"/>
      </c>
      <c r="M63" s="275"/>
      <c r="N63" s="276"/>
      <c r="O63" s="256"/>
      <c r="P63" s="256"/>
      <c r="Q63" s="256"/>
      <c r="R63" s="256"/>
      <c r="S63" s="256"/>
      <c r="T63" s="256"/>
      <c r="U63" s="256"/>
      <c r="V63" s="257"/>
    </row>
    <row r="64" spans="1:22" ht="13.5">
      <c r="A64" s="155">
        <f t="shared" si="0"/>
      </c>
      <c r="B64" s="269"/>
      <c r="C64" s="270"/>
      <c r="D64" s="250"/>
      <c r="E64" s="250"/>
      <c r="F64" s="250"/>
      <c r="G64" s="250"/>
      <c r="H64" s="250"/>
      <c r="I64" s="250"/>
      <c r="J64" s="250"/>
      <c r="K64" s="251"/>
      <c r="L64" s="155">
        <f t="shared" si="1"/>
      </c>
      <c r="M64" s="275"/>
      <c r="N64" s="276"/>
      <c r="O64" s="256"/>
      <c r="P64" s="256"/>
      <c r="Q64" s="256"/>
      <c r="R64" s="256"/>
      <c r="S64" s="256"/>
      <c r="T64" s="256"/>
      <c r="U64" s="256"/>
      <c r="V64" s="257"/>
    </row>
    <row r="65" spans="1:22" ht="13.5">
      <c r="A65" s="155">
        <f t="shared" si="0"/>
      </c>
      <c r="B65" s="269"/>
      <c r="C65" s="270"/>
      <c r="D65" s="250"/>
      <c r="E65" s="250"/>
      <c r="F65" s="250"/>
      <c r="G65" s="250"/>
      <c r="H65" s="250"/>
      <c r="I65" s="250"/>
      <c r="J65" s="250"/>
      <c r="K65" s="251"/>
      <c r="L65" s="155">
        <f t="shared" si="1"/>
      </c>
      <c r="M65" s="275"/>
      <c r="N65" s="276"/>
      <c r="O65" s="256"/>
      <c r="P65" s="256"/>
      <c r="Q65" s="256"/>
      <c r="R65" s="256"/>
      <c r="S65" s="256"/>
      <c r="T65" s="256"/>
      <c r="U65" s="256"/>
      <c r="V65" s="257"/>
    </row>
    <row r="66" spans="1:22" ht="13.5">
      <c r="A66" s="155">
        <f t="shared" si="0"/>
      </c>
      <c r="B66" s="269"/>
      <c r="C66" s="270"/>
      <c r="D66" s="250"/>
      <c r="E66" s="250"/>
      <c r="F66" s="250"/>
      <c r="G66" s="250"/>
      <c r="H66" s="250"/>
      <c r="I66" s="250"/>
      <c r="J66" s="250"/>
      <c r="K66" s="251"/>
      <c r="L66" s="155">
        <f t="shared" si="1"/>
      </c>
      <c r="M66" s="275"/>
      <c r="N66" s="276"/>
      <c r="O66" s="256"/>
      <c r="P66" s="256"/>
      <c r="Q66" s="256"/>
      <c r="R66" s="256"/>
      <c r="S66" s="256"/>
      <c r="T66" s="256"/>
      <c r="U66" s="256"/>
      <c r="V66" s="257"/>
    </row>
    <row r="67" spans="1:22" ht="13.5">
      <c r="A67" s="155">
        <f t="shared" si="0"/>
      </c>
      <c r="B67" s="269"/>
      <c r="C67" s="270"/>
      <c r="D67" s="250"/>
      <c r="E67" s="250"/>
      <c r="F67" s="250"/>
      <c r="G67" s="250"/>
      <c r="H67" s="250"/>
      <c r="I67" s="250"/>
      <c r="J67" s="250"/>
      <c r="K67" s="251"/>
      <c r="L67" s="155">
        <f t="shared" si="1"/>
      </c>
      <c r="M67" s="275"/>
      <c r="N67" s="276"/>
      <c r="O67" s="256"/>
      <c r="P67" s="256"/>
      <c r="Q67" s="256"/>
      <c r="R67" s="256"/>
      <c r="S67" s="256"/>
      <c r="T67" s="256"/>
      <c r="U67" s="256"/>
      <c r="V67" s="257"/>
    </row>
    <row r="68" spans="1:22" ht="13.5">
      <c r="A68" s="155">
        <f t="shared" si="0"/>
      </c>
      <c r="B68" s="269"/>
      <c r="C68" s="270"/>
      <c r="D68" s="250"/>
      <c r="E68" s="250"/>
      <c r="F68" s="250"/>
      <c r="G68" s="250"/>
      <c r="H68" s="250"/>
      <c r="I68" s="250"/>
      <c r="J68" s="250"/>
      <c r="K68" s="251"/>
      <c r="L68" s="155">
        <f t="shared" si="1"/>
      </c>
      <c r="M68" s="275"/>
      <c r="N68" s="276"/>
      <c r="O68" s="256"/>
      <c r="P68" s="256"/>
      <c r="Q68" s="256"/>
      <c r="R68" s="256"/>
      <c r="S68" s="256"/>
      <c r="T68" s="256"/>
      <c r="U68" s="256"/>
      <c r="V68" s="257"/>
    </row>
    <row r="69" spans="1:22" ht="13.5">
      <c r="A69" s="155">
        <f t="shared" si="0"/>
      </c>
      <c r="B69" s="269"/>
      <c r="C69" s="270"/>
      <c r="D69" s="250"/>
      <c r="E69" s="250"/>
      <c r="F69" s="250"/>
      <c r="G69" s="250"/>
      <c r="H69" s="250"/>
      <c r="I69" s="250"/>
      <c r="J69" s="250"/>
      <c r="K69" s="251"/>
      <c r="L69" s="155">
        <f t="shared" si="1"/>
      </c>
      <c r="M69" s="275"/>
      <c r="N69" s="276"/>
      <c r="O69" s="256"/>
      <c r="P69" s="256"/>
      <c r="Q69" s="256"/>
      <c r="R69" s="256"/>
      <c r="S69" s="256"/>
      <c r="T69" s="256"/>
      <c r="U69" s="256"/>
      <c r="V69" s="257"/>
    </row>
    <row r="70" spans="1:22" ht="13.5">
      <c r="A70" s="155">
        <f t="shared" si="0"/>
      </c>
      <c r="B70" s="269"/>
      <c r="C70" s="270"/>
      <c r="D70" s="250"/>
      <c r="E70" s="250"/>
      <c r="F70" s="250"/>
      <c r="G70" s="250"/>
      <c r="H70" s="250"/>
      <c r="I70" s="250"/>
      <c r="J70" s="250"/>
      <c r="K70" s="251"/>
      <c r="L70" s="155">
        <f t="shared" si="1"/>
      </c>
      <c r="M70" s="275"/>
      <c r="N70" s="276"/>
      <c r="O70" s="256"/>
      <c r="P70" s="256"/>
      <c r="Q70" s="256"/>
      <c r="R70" s="256"/>
      <c r="S70" s="256"/>
      <c r="T70" s="256"/>
      <c r="U70" s="256"/>
      <c r="V70" s="257"/>
    </row>
    <row r="71" spans="1:22" ht="13.5">
      <c r="A71" s="155">
        <f t="shared" si="0"/>
      </c>
      <c r="B71" s="269"/>
      <c r="C71" s="270"/>
      <c r="D71" s="250"/>
      <c r="E71" s="250"/>
      <c r="F71" s="250"/>
      <c r="G71" s="250"/>
      <c r="H71" s="250"/>
      <c r="I71" s="250"/>
      <c r="J71" s="250"/>
      <c r="K71" s="251"/>
      <c r="L71" s="155">
        <f t="shared" si="1"/>
      </c>
      <c r="M71" s="275"/>
      <c r="N71" s="276"/>
      <c r="O71" s="256"/>
      <c r="P71" s="256"/>
      <c r="Q71" s="256"/>
      <c r="R71" s="256"/>
      <c r="S71" s="256"/>
      <c r="T71" s="256"/>
      <c r="U71" s="256"/>
      <c r="V71" s="257"/>
    </row>
    <row r="72" spans="1:22" ht="13.5">
      <c r="A72" s="155">
        <f t="shared" si="0"/>
      </c>
      <c r="B72" s="269"/>
      <c r="C72" s="270"/>
      <c r="D72" s="250"/>
      <c r="E72" s="250"/>
      <c r="F72" s="250"/>
      <c r="G72" s="250"/>
      <c r="H72" s="250"/>
      <c r="I72" s="250"/>
      <c r="J72" s="250"/>
      <c r="K72" s="251"/>
      <c r="L72" s="155">
        <f t="shared" si="1"/>
      </c>
      <c r="M72" s="275"/>
      <c r="N72" s="276"/>
      <c r="O72" s="256"/>
      <c r="P72" s="256"/>
      <c r="Q72" s="256"/>
      <c r="R72" s="256"/>
      <c r="S72" s="256"/>
      <c r="T72" s="256"/>
      <c r="U72" s="256"/>
      <c r="V72" s="257"/>
    </row>
    <row r="73" spans="1:22" ht="13.5">
      <c r="A73" s="155">
        <f t="shared" si="0"/>
      </c>
      <c r="B73" s="269"/>
      <c r="C73" s="270"/>
      <c r="D73" s="250"/>
      <c r="E73" s="250"/>
      <c r="F73" s="250"/>
      <c r="G73" s="250"/>
      <c r="H73" s="250"/>
      <c r="I73" s="250"/>
      <c r="J73" s="250"/>
      <c r="K73" s="251"/>
      <c r="L73" s="155">
        <f t="shared" si="1"/>
      </c>
      <c r="M73" s="275"/>
      <c r="N73" s="276"/>
      <c r="O73" s="256"/>
      <c r="P73" s="256"/>
      <c r="Q73" s="256"/>
      <c r="R73" s="256"/>
      <c r="S73" s="256"/>
      <c r="T73" s="256"/>
      <c r="U73" s="256"/>
      <c r="V73" s="257"/>
    </row>
    <row r="74" spans="1:22" ht="13.5">
      <c r="A74" s="155">
        <f t="shared" si="0"/>
      </c>
      <c r="B74" s="269"/>
      <c r="C74" s="270"/>
      <c r="D74" s="250"/>
      <c r="E74" s="250"/>
      <c r="F74" s="250"/>
      <c r="G74" s="250"/>
      <c r="H74" s="250"/>
      <c r="I74" s="250"/>
      <c r="J74" s="250"/>
      <c r="K74" s="251"/>
      <c r="L74" s="155">
        <f t="shared" si="1"/>
      </c>
      <c r="M74" s="275"/>
      <c r="N74" s="276"/>
      <c r="O74" s="256"/>
      <c r="P74" s="256"/>
      <c r="Q74" s="256"/>
      <c r="R74" s="256"/>
      <c r="S74" s="256"/>
      <c r="T74" s="256"/>
      <c r="U74" s="256"/>
      <c r="V74" s="257"/>
    </row>
    <row r="75" spans="1:22" ht="13.5">
      <c r="A75" s="155">
        <f t="shared" si="0"/>
      </c>
      <c r="B75" s="269"/>
      <c r="C75" s="270"/>
      <c r="D75" s="250"/>
      <c r="E75" s="250"/>
      <c r="F75" s="250"/>
      <c r="G75" s="250"/>
      <c r="H75" s="250"/>
      <c r="I75" s="250"/>
      <c r="J75" s="250"/>
      <c r="K75" s="251"/>
      <c r="L75" s="155">
        <f t="shared" si="1"/>
      </c>
      <c r="M75" s="275"/>
      <c r="N75" s="276"/>
      <c r="O75" s="256"/>
      <c r="P75" s="256"/>
      <c r="Q75" s="256"/>
      <c r="R75" s="256"/>
      <c r="S75" s="256"/>
      <c r="T75" s="256"/>
      <c r="U75" s="256"/>
      <c r="V75" s="257"/>
    </row>
    <row r="76" spans="1:22" ht="13.5">
      <c r="A76" s="155">
        <f t="shared" si="0"/>
      </c>
      <c r="B76" s="269"/>
      <c r="C76" s="270"/>
      <c r="D76" s="250"/>
      <c r="E76" s="250"/>
      <c r="F76" s="250"/>
      <c r="G76" s="250"/>
      <c r="H76" s="250"/>
      <c r="I76" s="250"/>
      <c r="J76" s="250"/>
      <c r="K76" s="251"/>
      <c r="L76" s="155">
        <f t="shared" si="1"/>
      </c>
      <c r="M76" s="275"/>
      <c r="N76" s="276"/>
      <c r="O76" s="256"/>
      <c r="P76" s="256"/>
      <c r="Q76" s="256"/>
      <c r="R76" s="256"/>
      <c r="S76" s="256"/>
      <c r="T76" s="256"/>
      <c r="U76" s="256"/>
      <c r="V76" s="257"/>
    </row>
    <row r="77" spans="1:22" ht="13.5">
      <c r="A77" s="155">
        <f t="shared" si="0"/>
      </c>
      <c r="B77" s="269"/>
      <c r="C77" s="270"/>
      <c r="D77" s="250"/>
      <c r="E77" s="250"/>
      <c r="F77" s="250"/>
      <c r="G77" s="250"/>
      <c r="H77" s="250"/>
      <c r="I77" s="250"/>
      <c r="J77" s="250"/>
      <c r="K77" s="251"/>
      <c r="L77" s="155">
        <f t="shared" si="1"/>
      </c>
      <c r="M77" s="275"/>
      <c r="N77" s="276"/>
      <c r="O77" s="256"/>
      <c r="P77" s="256"/>
      <c r="Q77" s="256"/>
      <c r="R77" s="256"/>
      <c r="S77" s="256"/>
      <c r="T77" s="256"/>
      <c r="U77" s="256"/>
      <c r="V77" s="257"/>
    </row>
    <row r="78" spans="1:22" ht="13.5">
      <c r="A78" s="155">
        <f t="shared" si="0"/>
      </c>
      <c r="B78" s="269"/>
      <c r="C78" s="270"/>
      <c r="D78" s="250"/>
      <c r="E78" s="250"/>
      <c r="F78" s="250"/>
      <c r="G78" s="250"/>
      <c r="H78" s="250"/>
      <c r="I78" s="250"/>
      <c r="J78" s="250"/>
      <c r="K78" s="251"/>
      <c r="L78" s="155">
        <f t="shared" si="1"/>
      </c>
      <c r="M78" s="275"/>
      <c r="N78" s="276"/>
      <c r="O78" s="256"/>
      <c r="P78" s="256"/>
      <c r="Q78" s="256"/>
      <c r="R78" s="256"/>
      <c r="S78" s="256"/>
      <c r="T78" s="256"/>
      <c r="U78" s="256"/>
      <c r="V78" s="257"/>
    </row>
    <row r="79" spans="1:22" ht="13.5">
      <c r="A79" s="155">
        <f t="shared" si="0"/>
      </c>
      <c r="B79" s="269"/>
      <c r="C79" s="270"/>
      <c r="D79" s="250"/>
      <c r="E79" s="250"/>
      <c r="F79" s="250"/>
      <c r="G79" s="250"/>
      <c r="H79" s="250"/>
      <c r="I79" s="250"/>
      <c r="J79" s="250"/>
      <c r="K79" s="251"/>
      <c r="L79" s="155">
        <f t="shared" si="1"/>
      </c>
      <c r="M79" s="275"/>
      <c r="N79" s="276"/>
      <c r="O79" s="256"/>
      <c r="P79" s="256"/>
      <c r="Q79" s="256"/>
      <c r="R79" s="256"/>
      <c r="S79" s="256"/>
      <c r="T79" s="256"/>
      <c r="U79" s="256"/>
      <c r="V79" s="257"/>
    </row>
    <row r="80" spans="1:22" ht="13.5">
      <c r="A80" s="155">
        <f t="shared" si="0"/>
      </c>
      <c r="B80" s="269"/>
      <c r="C80" s="270"/>
      <c r="D80" s="250"/>
      <c r="E80" s="250"/>
      <c r="F80" s="250"/>
      <c r="G80" s="250"/>
      <c r="H80" s="250"/>
      <c r="I80" s="250"/>
      <c r="J80" s="250"/>
      <c r="K80" s="251"/>
      <c r="L80" s="155">
        <f t="shared" si="1"/>
      </c>
      <c r="M80" s="275"/>
      <c r="N80" s="276"/>
      <c r="O80" s="256"/>
      <c r="P80" s="256"/>
      <c r="Q80" s="256"/>
      <c r="R80" s="256"/>
      <c r="S80" s="256"/>
      <c r="T80" s="256"/>
      <c r="U80" s="256"/>
      <c r="V80" s="257"/>
    </row>
    <row r="81" spans="1:22" ht="13.5">
      <c r="A81" s="155">
        <f t="shared" si="0"/>
      </c>
      <c r="B81" s="269"/>
      <c r="C81" s="270"/>
      <c r="D81" s="250"/>
      <c r="E81" s="250"/>
      <c r="F81" s="250"/>
      <c r="G81" s="250"/>
      <c r="H81" s="250"/>
      <c r="I81" s="250"/>
      <c r="J81" s="250"/>
      <c r="K81" s="251"/>
      <c r="L81" s="155">
        <f t="shared" si="1"/>
      </c>
      <c r="M81" s="275"/>
      <c r="N81" s="276"/>
      <c r="O81" s="256"/>
      <c r="P81" s="256"/>
      <c r="Q81" s="256"/>
      <c r="R81" s="256"/>
      <c r="S81" s="256"/>
      <c r="T81" s="256"/>
      <c r="U81" s="256"/>
      <c r="V81" s="257"/>
    </row>
    <row r="82" spans="1:22" ht="13.5">
      <c r="A82" s="155">
        <f t="shared" si="0"/>
      </c>
      <c r="B82" s="269"/>
      <c r="C82" s="270"/>
      <c r="D82" s="250"/>
      <c r="E82" s="250"/>
      <c r="F82" s="250"/>
      <c r="G82" s="250"/>
      <c r="H82" s="250"/>
      <c r="I82" s="250"/>
      <c r="J82" s="250"/>
      <c r="K82" s="251"/>
      <c r="L82" s="155">
        <f t="shared" si="1"/>
      </c>
      <c r="M82" s="275"/>
      <c r="N82" s="276"/>
      <c r="O82" s="256"/>
      <c r="P82" s="256"/>
      <c r="Q82" s="256"/>
      <c r="R82" s="256"/>
      <c r="S82" s="256"/>
      <c r="T82" s="256"/>
      <c r="U82" s="256"/>
      <c r="V82" s="257"/>
    </row>
    <row r="83" spans="1:22" ht="13.5">
      <c r="A83" s="155">
        <f t="shared" si="0"/>
      </c>
      <c r="B83" s="269"/>
      <c r="C83" s="270"/>
      <c r="D83" s="250"/>
      <c r="E83" s="250"/>
      <c r="F83" s="250"/>
      <c r="G83" s="250"/>
      <c r="H83" s="250"/>
      <c r="I83" s="250"/>
      <c r="J83" s="250"/>
      <c r="K83" s="251"/>
      <c r="L83" s="155">
        <f t="shared" si="1"/>
      </c>
      <c r="M83" s="275"/>
      <c r="N83" s="276"/>
      <c r="O83" s="256"/>
      <c r="P83" s="256"/>
      <c r="Q83" s="256"/>
      <c r="R83" s="256"/>
      <c r="S83" s="256"/>
      <c r="T83" s="256"/>
      <c r="U83" s="256"/>
      <c r="V83" s="257"/>
    </row>
    <row r="84" spans="1:22" ht="13.5">
      <c r="A84" s="155">
        <f t="shared" si="0"/>
      </c>
      <c r="B84" s="269"/>
      <c r="C84" s="270"/>
      <c r="D84" s="250"/>
      <c r="E84" s="250"/>
      <c r="F84" s="250"/>
      <c r="G84" s="250"/>
      <c r="H84" s="250"/>
      <c r="I84" s="250"/>
      <c r="J84" s="250"/>
      <c r="K84" s="251"/>
      <c r="L84" s="155">
        <f t="shared" si="1"/>
      </c>
      <c r="M84" s="275"/>
      <c r="N84" s="276"/>
      <c r="O84" s="256"/>
      <c r="P84" s="256"/>
      <c r="Q84" s="256"/>
      <c r="R84" s="256"/>
      <c r="S84" s="256"/>
      <c r="T84" s="256"/>
      <c r="U84" s="256"/>
      <c r="V84" s="257"/>
    </row>
    <row r="85" spans="1:22" ht="13.5">
      <c r="A85" s="155">
        <f t="shared" si="0"/>
      </c>
      <c r="B85" s="269"/>
      <c r="C85" s="270"/>
      <c r="D85" s="250"/>
      <c r="E85" s="250"/>
      <c r="F85" s="250"/>
      <c r="G85" s="250"/>
      <c r="H85" s="250"/>
      <c r="I85" s="250"/>
      <c r="J85" s="250"/>
      <c r="K85" s="251"/>
      <c r="L85" s="155">
        <f t="shared" si="1"/>
      </c>
      <c r="M85" s="275"/>
      <c r="N85" s="276"/>
      <c r="O85" s="256"/>
      <c r="P85" s="256"/>
      <c r="Q85" s="256"/>
      <c r="R85" s="256"/>
      <c r="S85" s="256"/>
      <c r="T85" s="256"/>
      <c r="U85" s="256"/>
      <c r="V85" s="257"/>
    </row>
    <row r="86" spans="1:22" ht="13.5">
      <c r="A86" s="155">
        <f t="shared" si="0"/>
      </c>
      <c r="B86" s="269"/>
      <c r="C86" s="270"/>
      <c r="D86" s="250"/>
      <c r="E86" s="250"/>
      <c r="F86" s="250"/>
      <c r="G86" s="250"/>
      <c r="H86" s="250"/>
      <c r="I86" s="250"/>
      <c r="J86" s="250"/>
      <c r="K86" s="251"/>
      <c r="L86" s="155">
        <f t="shared" si="1"/>
      </c>
      <c r="M86" s="275"/>
      <c r="N86" s="276"/>
      <c r="O86" s="256"/>
      <c r="P86" s="256"/>
      <c r="Q86" s="256"/>
      <c r="R86" s="256"/>
      <c r="S86" s="256"/>
      <c r="T86" s="256"/>
      <c r="U86" s="256"/>
      <c r="V86" s="257"/>
    </row>
    <row r="87" spans="1:22" ht="13.5">
      <c r="A87" s="155">
        <f t="shared" si="0"/>
      </c>
      <c r="B87" s="269"/>
      <c r="C87" s="270"/>
      <c r="D87" s="250"/>
      <c r="E87" s="250"/>
      <c r="F87" s="250"/>
      <c r="G87" s="250"/>
      <c r="H87" s="250"/>
      <c r="I87" s="250"/>
      <c r="J87" s="250"/>
      <c r="K87" s="251"/>
      <c r="L87" s="155">
        <f t="shared" si="1"/>
      </c>
      <c r="M87" s="275"/>
      <c r="N87" s="276"/>
      <c r="O87" s="256"/>
      <c r="P87" s="256"/>
      <c r="Q87" s="256"/>
      <c r="R87" s="256"/>
      <c r="S87" s="256"/>
      <c r="T87" s="256"/>
      <c r="U87" s="256"/>
      <c r="V87" s="257"/>
    </row>
    <row r="88" spans="1:22" ht="13.5">
      <c r="A88" s="155">
        <f t="shared" si="0"/>
      </c>
      <c r="B88" s="269"/>
      <c r="C88" s="270"/>
      <c r="D88" s="250"/>
      <c r="E88" s="250"/>
      <c r="F88" s="250"/>
      <c r="G88" s="250"/>
      <c r="H88" s="250"/>
      <c r="I88" s="250"/>
      <c r="J88" s="250"/>
      <c r="K88" s="251"/>
      <c r="L88" s="155">
        <f t="shared" si="1"/>
      </c>
      <c r="M88" s="275"/>
      <c r="N88" s="276"/>
      <c r="O88" s="256"/>
      <c r="P88" s="256"/>
      <c r="Q88" s="256"/>
      <c r="R88" s="256"/>
      <c r="S88" s="256"/>
      <c r="T88" s="256"/>
      <c r="U88" s="256"/>
      <c r="V88" s="257"/>
    </row>
    <row r="89" spans="1:22" ht="13.5">
      <c r="A89" s="155">
        <f t="shared" si="0"/>
      </c>
      <c r="B89" s="269"/>
      <c r="C89" s="270"/>
      <c r="D89" s="250"/>
      <c r="E89" s="250"/>
      <c r="F89" s="250"/>
      <c r="G89" s="250"/>
      <c r="H89" s="250"/>
      <c r="I89" s="250"/>
      <c r="J89" s="250"/>
      <c r="K89" s="251"/>
      <c r="L89" s="155">
        <f t="shared" si="1"/>
      </c>
      <c r="M89" s="275"/>
      <c r="N89" s="276"/>
      <c r="O89" s="256"/>
      <c r="P89" s="256"/>
      <c r="Q89" s="256"/>
      <c r="R89" s="256"/>
      <c r="S89" s="256"/>
      <c r="T89" s="256"/>
      <c r="U89" s="256"/>
      <c r="V89" s="257"/>
    </row>
    <row r="90" spans="1:22" ht="13.5">
      <c r="A90" s="155">
        <f t="shared" si="0"/>
      </c>
      <c r="B90" s="269"/>
      <c r="C90" s="270"/>
      <c r="D90" s="250"/>
      <c r="E90" s="250"/>
      <c r="F90" s="250"/>
      <c r="G90" s="250"/>
      <c r="H90" s="250"/>
      <c r="I90" s="250"/>
      <c r="J90" s="250"/>
      <c r="K90" s="251"/>
      <c r="L90" s="155">
        <f t="shared" si="1"/>
      </c>
      <c r="M90" s="275"/>
      <c r="N90" s="276"/>
      <c r="O90" s="256"/>
      <c r="P90" s="256"/>
      <c r="Q90" s="256"/>
      <c r="R90" s="256"/>
      <c r="S90" s="256"/>
      <c r="T90" s="256"/>
      <c r="U90" s="256"/>
      <c r="V90" s="257"/>
    </row>
    <row r="91" spans="1:22" ht="13.5">
      <c r="A91" s="155">
        <f t="shared" si="0"/>
      </c>
      <c r="B91" s="269"/>
      <c r="C91" s="270"/>
      <c r="D91" s="250"/>
      <c r="E91" s="250"/>
      <c r="F91" s="250"/>
      <c r="G91" s="250"/>
      <c r="H91" s="250"/>
      <c r="I91" s="250"/>
      <c r="J91" s="250"/>
      <c r="K91" s="251"/>
      <c r="L91" s="155">
        <f t="shared" si="1"/>
      </c>
      <c r="M91" s="275"/>
      <c r="N91" s="276"/>
      <c r="O91" s="256"/>
      <c r="P91" s="256"/>
      <c r="Q91" s="256"/>
      <c r="R91" s="256"/>
      <c r="S91" s="256"/>
      <c r="T91" s="256"/>
      <c r="U91" s="256"/>
      <c r="V91" s="257"/>
    </row>
    <row r="92" spans="1:22" ht="13.5">
      <c r="A92" s="155">
        <f aca="true" t="shared" si="2" ref="A92:A106">IF(COUNTA(F92),F92,"")</f>
      </c>
      <c r="B92" s="269"/>
      <c r="C92" s="270"/>
      <c r="D92" s="250"/>
      <c r="E92" s="250"/>
      <c r="F92" s="250"/>
      <c r="G92" s="250"/>
      <c r="H92" s="250"/>
      <c r="I92" s="250"/>
      <c r="J92" s="250"/>
      <c r="K92" s="251"/>
      <c r="L92" s="155">
        <f aca="true" t="shared" si="3" ref="L92:L106">IF(COUNTA(Q92),Q92,"")</f>
      </c>
      <c r="M92" s="275"/>
      <c r="N92" s="276"/>
      <c r="O92" s="256"/>
      <c r="P92" s="256"/>
      <c r="Q92" s="256"/>
      <c r="R92" s="256"/>
      <c r="S92" s="256"/>
      <c r="T92" s="256"/>
      <c r="U92" s="256"/>
      <c r="V92" s="257"/>
    </row>
    <row r="93" spans="1:22" ht="13.5">
      <c r="A93" s="155">
        <f t="shared" si="2"/>
      </c>
      <c r="B93" s="269"/>
      <c r="C93" s="270"/>
      <c r="D93" s="250"/>
      <c r="E93" s="250"/>
      <c r="F93" s="250"/>
      <c r="G93" s="250"/>
      <c r="H93" s="250"/>
      <c r="I93" s="250"/>
      <c r="J93" s="250"/>
      <c r="K93" s="251"/>
      <c r="L93" s="155">
        <f t="shared" si="3"/>
      </c>
      <c r="M93" s="275"/>
      <c r="N93" s="276"/>
      <c r="O93" s="256"/>
      <c r="P93" s="256"/>
      <c r="Q93" s="256"/>
      <c r="R93" s="256"/>
      <c r="S93" s="256"/>
      <c r="T93" s="256"/>
      <c r="U93" s="256"/>
      <c r="V93" s="257"/>
    </row>
    <row r="94" spans="1:22" ht="13.5">
      <c r="A94" s="155">
        <f t="shared" si="2"/>
      </c>
      <c r="B94" s="269"/>
      <c r="C94" s="270"/>
      <c r="D94" s="250"/>
      <c r="E94" s="250"/>
      <c r="F94" s="250"/>
      <c r="G94" s="250"/>
      <c r="H94" s="250"/>
      <c r="I94" s="250"/>
      <c r="J94" s="250"/>
      <c r="K94" s="251"/>
      <c r="L94" s="155">
        <f t="shared" si="3"/>
      </c>
      <c r="M94" s="275"/>
      <c r="N94" s="276"/>
      <c r="O94" s="256"/>
      <c r="P94" s="256"/>
      <c r="Q94" s="256"/>
      <c r="R94" s="256"/>
      <c r="S94" s="256"/>
      <c r="T94" s="256"/>
      <c r="U94" s="256"/>
      <c r="V94" s="257"/>
    </row>
    <row r="95" spans="1:22" ht="13.5">
      <c r="A95" s="155">
        <f t="shared" si="2"/>
      </c>
      <c r="B95" s="269"/>
      <c r="C95" s="270"/>
      <c r="D95" s="250"/>
      <c r="E95" s="250"/>
      <c r="F95" s="250"/>
      <c r="G95" s="250"/>
      <c r="H95" s="250"/>
      <c r="I95" s="250"/>
      <c r="J95" s="250"/>
      <c r="K95" s="251"/>
      <c r="L95" s="155">
        <f t="shared" si="3"/>
      </c>
      <c r="M95" s="275"/>
      <c r="N95" s="276"/>
      <c r="O95" s="256"/>
      <c r="P95" s="256"/>
      <c r="Q95" s="256"/>
      <c r="R95" s="256"/>
      <c r="S95" s="256"/>
      <c r="T95" s="256"/>
      <c r="U95" s="256"/>
      <c r="V95" s="257"/>
    </row>
    <row r="96" spans="1:22" ht="13.5">
      <c r="A96" s="155">
        <f t="shared" si="2"/>
      </c>
      <c r="B96" s="269"/>
      <c r="C96" s="270"/>
      <c r="D96" s="250"/>
      <c r="E96" s="250"/>
      <c r="F96" s="250"/>
      <c r="G96" s="250"/>
      <c r="H96" s="250"/>
      <c r="I96" s="250"/>
      <c r="J96" s="250"/>
      <c r="K96" s="251"/>
      <c r="L96" s="155">
        <f t="shared" si="3"/>
      </c>
      <c r="M96" s="275"/>
      <c r="N96" s="276"/>
      <c r="O96" s="256"/>
      <c r="P96" s="256"/>
      <c r="Q96" s="256"/>
      <c r="R96" s="256"/>
      <c r="S96" s="256"/>
      <c r="T96" s="256"/>
      <c r="U96" s="256"/>
      <c r="V96" s="257"/>
    </row>
    <row r="97" spans="1:22" ht="13.5">
      <c r="A97" s="155">
        <f t="shared" si="2"/>
      </c>
      <c r="B97" s="269"/>
      <c r="C97" s="270"/>
      <c r="D97" s="250"/>
      <c r="E97" s="250"/>
      <c r="F97" s="250"/>
      <c r="G97" s="250"/>
      <c r="H97" s="250"/>
      <c r="I97" s="250"/>
      <c r="J97" s="250"/>
      <c r="K97" s="251"/>
      <c r="L97" s="155">
        <f t="shared" si="3"/>
      </c>
      <c r="M97" s="275"/>
      <c r="N97" s="276"/>
      <c r="O97" s="256"/>
      <c r="P97" s="256"/>
      <c r="Q97" s="256"/>
      <c r="R97" s="256"/>
      <c r="S97" s="256"/>
      <c r="T97" s="256"/>
      <c r="U97" s="256"/>
      <c r="V97" s="257"/>
    </row>
    <row r="98" spans="1:22" ht="13.5">
      <c r="A98" s="155">
        <f t="shared" si="2"/>
      </c>
      <c r="B98" s="269"/>
      <c r="C98" s="270"/>
      <c r="D98" s="250"/>
      <c r="E98" s="250"/>
      <c r="F98" s="250"/>
      <c r="G98" s="250"/>
      <c r="H98" s="250"/>
      <c r="I98" s="250"/>
      <c r="J98" s="250"/>
      <c r="K98" s="251"/>
      <c r="L98" s="155">
        <f t="shared" si="3"/>
      </c>
      <c r="M98" s="275"/>
      <c r="N98" s="276"/>
      <c r="O98" s="256"/>
      <c r="P98" s="256"/>
      <c r="Q98" s="256"/>
      <c r="R98" s="256"/>
      <c r="S98" s="256"/>
      <c r="T98" s="256"/>
      <c r="U98" s="256"/>
      <c r="V98" s="257"/>
    </row>
    <row r="99" spans="1:22" ht="13.5">
      <c r="A99" s="155">
        <f t="shared" si="2"/>
      </c>
      <c r="B99" s="269"/>
      <c r="C99" s="270"/>
      <c r="D99" s="250"/>
      <c r="E99" s="250"/>
      <c r="F99" s="250"/>
      <c r="G99" s="250"/>
      <c r="H99" s="250"/>
      <c r="I99" s="250"/>
      <c r="J99" s="250"/>
      <c r="K99" s="251"/>
      <c r="L99" s="155">
        <f t="shared" si="3"/>
      </c>
      <c r="M99" s="275"/>
      <c r="N99" s="276"/>
      <c r="O99" s="256"/>
      <c r="P99" s="256"/>
      <c r="Q99" s="256"/>
      <c r="R99" s="256"/>
      <c r="S99" s="256"/>
      <c r="T99" s="256"/>
      <c r="U99" s="256"/>
      <c r="V99" s="257"/>
    </row>
    <row r="100" spans="1:22" ht="13.5">
      <c r="A100" s="155">
        <f t="shared" si="2"/>
      </c>
      <c r="B100" s="269"/>
      <c r="C100" s="270"/>
      <c r="D100" s="250"/>
      <c r="E100" s="250"/>
      <c r="F100" s="250"/>
      <c r="G100" s="250"/>
      <c r="H100" s="250"/>
      <c r="I100" s="250"/>
      <c r="J100" s="250"/>
      <c r="K100" s="251"/>
      <c r="L100" s="155">
        <f t="shared" si="3"/>
      </c>
      <c r="M100" s="275"/>
      <c r="N100" s="276"/>
      <c r="O100" s="256"/>
      <c r="P100" s="256"/>
      <c r="Q100" s="256"/>
      <c r="R100" s="256"/>
      <c r="S100" s="256"/>
      <c r="T100" s="256"/>
      <c r="U100" s="256"/>
      <c r="V100" s="257"/>
    </row>
    <row r="101" spans="1:22" ht="13.5">
      <c r="A101" s="155">
        <f t="shared" si="2"/>
      </c>
      <c r="B101" s="269"/>
      <c r="C101" s="270"/>
      <c r="D101" s="250"/>
      <c r="E101" s="250"/>
      <c r="F101" s="250"/>
      <c r="G101" s="250"/>
      <c r="H101" s="250"/>
      <c r="I101" s="250"/>
      <c r="J101" s="250"/>
      <c r="K101" s="251"/>
      <c r="L101" s="155">
        <f t="shared" si="3"/>
      </c>
      <c r="M101" s="275"/>
      <c r="N101" s="276"/>
      <c r="O101" s="256"/>
      <c r="P101" s="256"/>
      <c r="Q101" s="256"/>
      <c r="R101" s="256"/>
      <c r="S101" s="256"/>
      <c r="T101" s="256"/>
      <c r="U101" s="256"/>
      <c r="V101" s="257"/>
    </row>
    <row r="102" spans="1:22" ht="13.5">
      <c r="A102" s="155">
        <f t="shared" si="2"/>
      </c>
      <c r="B102" s="269"/>
      <c r="C102" s="270"/>
      <c r="D102" s="250"/>
      <c r="E102" s="250"/>
      <c r="F102" s="250"/>
      <c r="G102" s="250"/>
      <c r="H102" s="250"/>
      <c r="I102" s="250"/>
      <c r="J102" s="250"/>
      <c r="K102" s="251"/>
      <c r="L102" s="155">
        <f t="shared" si="3"/>
      </c>
      <c r="M102" s="275"/>
      <c r="N102" s="276"/>
      <c r="O102" s="256"/>
      <c r="P102" s="256"/>
      <c r="Q102" s="256"/>
      <c r="R102" s="256"/>
      <c r="S102" s="256"/>
      <c r="T102" s="256"/>
      <c r="U102" s="256"/>
      <c r="V102" s="257"/>
    </row>
    <row r="103" spans="1:22" ht="13.5">
      <c r="A103" s="155">
        <f t="shared" si="2"/>
      </c>
      <c r="B103" s="269"/>
      <c r="C103" s="270"/>
      <c r="D103" s="250"/>
      <c r="E103" s="250"/>
      <c r="F103" s="250"/>
      <c r="G103" s="250"/>
      <c r="H103" s="250"/>
      <c r="I103" s="250"/>
      <c r="J103" s="250"/>
      <c r="K103" s="251"/>
      <c r="L103" s="155">
        <f t="shared" si="3"/>
      </c>
      <c r="M103" s="275"/>
      <c r="N103" s="276"/>
      <c r="O103" s="256"/>
      <c r="P103" s="256"/>
      <c r="Q103" s="256"/>
      <c r="R103" s="256"/>
      <c r="S103" s="256"/>
      <c r="T103" s="256"/>
      <c r="U103" s="256"/>
      <c r="V103" s="257"/>
    </row>
    <row r="104" spans="1:22" ht="13.5">
      <c r="A104" s="155">
        <f t="shared" si="2"/>
      </c>
      <c r="B104" s="269"/>
      <c r="C104" s="270"/>
      <c r="D104" s="250"/>
      <c r="E104" s="250"/>
      <c r="F104" s="250"/>
      <c r="G104" s="250"/>
      <c r="H104" s="250"/>
      <c r="I104" s="250"/>
      <c r="J104" s="250"/>
      <c r="K104" s="251"/>
      <c r="L104" s="155">
        <f t="shared" si="3"/>
      </c>
      <c r="M104" s="275"/>
      <c r="N104" s="276"/>
      <c r="O104" s="256"/>
      <c r="P104" s="256"/>
      <c r="Q104" s="256"/>
      <c r="R104" s="256"/>
      <c r="S104" s="256"/>
      <c r="T104" s="256"/>
      <c r="U104" s="256"/>
      <c r="V104" s="257"/>
    </row>
    <row r="105" spans="1:22" ht="13.5">
      <c r="A105" s="155">
        <f t="shared" si="2"/>
      </c>
      <c r="B105" s="269"/>
      <c r="C105" s="270"/>
      <c r="D105" s="250"/>
      <c r="E105" s="250"/>
      <c r="F105" s="250"/>
      <c r="G105" s="250"/>
      <c r="H105" s="250"/>
      <c r="I105" s="250"/>
      <c r="J105" s="250"/>
      <c r="K105" s="251"/>
      <c r="L105" s="155">
        <f t="shared" si="3"/>
      </c>
      <c r="M105" s="275"/>
      <c r="N105" s="276"/>
      <c r="O105" s="256"/>
      <c r="P105" s="256"/>
      <c r="Q105" s="256"/>
      <c r="R105" s="256"/>
      <c r="S105" s="256"/>
      <c r="T105" s="256"/>
      <c r="U105" s="256"/>
      <c r="V105" s="257"/>
    </row>
    <row r="106" spans="1:22" ht="14.25" thickBot="1">
      <c r="A106" s="155">
        <f t="shared" si="2"/>
      </c>
      <c r="B106" s="271"/>
      <c r="C106" s="272"/>
      <c r="D106" s="252"/>
      <c r="E106" s="252"/>
      <c r="F106" s="252"/>
      <c r="G106" s="252"/>
      <c r="H106" s="252"/>
      <c r="I106" s="252"/>
      <c r="J106" s="252"/>
      <c r="K106" s="253"/>
      <c r="L106" s="155">
        <f t="shared" si="3"/>
      </c>
      <c r="M106" s="277"/>
      <c r="N106" s="278"/>
      <c r="O106" s="258"/>
      <c r="P106" s="258"/>
      <c r="Q106" s="258"/>
      <c r="R106" s="258"/>
      <c r="S106" s="258"/>
      <c r="T106" s="258"/>
      <c r="U106" s="258"/>
      <c r="V106" s="259"/>
    </row>
  </sheetData>
  <sheetProtection sheet="1"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 H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160</v>
      </c>
      <c r="AE2" s="7" t="s">
        <v>209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210</v>
      </c>
    </row>
    <row r="4" spans="1:31" ht="24">
      <c r="A4" s="1" t="s">
        <v>4</v>
      </c>
      <c r="B4" s="5" t="s">
        <v>110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211</v>
      </c>
    </row>
    <row r="5" spans="2:31" ht="13.5">
      <c r="B5" s="161" t="s">
        <v>5</v>
      </c>
      <c r="C5" s="162" t="s">
        <v>6</v>
      </c>
      <c r="D5" s="162" t="s">
        <v>22</v>
      </c>
      <c r="E5" s="162" t="s">
        <v>7</v>
      </c>
      <c r="F5" s="163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95</v>
      </c>
      <c r="M5" s="34" t="s">
        <v>168</v>
      </c>
      <c r="N5" s="34" t="s">
        <v>171</v>
      </c>
      <c r="O5" s="34" t="s">
        <v>173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184</v>
      </c>
      <c r="W5" s="34" t="s">
        <v>188</v>
      </c>
      <c r="X5" s="34" t="s">
        <v>192</v>
      </c>
      <c r="Y5" s="34" t="s">
        <v>194</v>
      </c>
      <c r="Z5" s="35" t="s">
        <v>195</v>
      </c>
      <c r="AB5" s="7" t="s">
        <v>93</v>
      </c>
      <c r="AE5" s="7" t="s">
        <v>212</v>
      </c>
    </row>
    <row r="6" spans="1:31" ht="15.75" customHeight="1">
      <c r="A6" s="54" t="s">
        <v>29</v>
      </c>
      <c r="B6" s="161">
        <v>1234</v>
      </c>
      <c r="C6" s="164" t="s">
        <v>82</v>
      </c>
      <c r="D6" s="164" t="s">
        <v>83</v>
      </c>
      <c r="E6" s="165">
        <v>3</v>
      </c>
      <c r="F6" s="279">
        <v>20001119</v>
      </c>
      <c r="G6" s="55">
        <v>10</v>
      </c>
      <c r="H6" s="55">
        <v>23.42</v>
      </c>
      <c r="I6" s="55">
        <v>54.34</v>
      </c>
      <c r="J6" s="280" t="s">
        <v>243</v>
      </c>
      <c r="K6" s="280" t="s">
        <v>242</v>
      </c>
      <c r="L6" s="280" t="s">
        <v>292</v>
      </c>
      <c r="M6" s="55">
        <v>14.23</v>
      </c>
      <c r="N6" s="280">
        <v>57.23</v>
      </c>
      <c r="O6" s="280" t="s">
        <v>293</v>
      </c>
      <c r="P6" s="280" t="s">
        <v>291</v>
      </c>
      <c r="Q6" s="55" t="s">
        <v>290</v>
      </c>
      <c r="R6" s="334" t="s">
        <v>241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213</v>
      </c>
    </row>
    <row r="7" spans="1:31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161</v>
      </c>
      <c r="AE7" s="7" t="s">
        <v>214</v>
      </c>
    </row>
    <row r="8" spans="1:31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215</v>
      </c>
    </row>
    <row r="9" spans="1:31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216</v>
      </c>
    </row>
    <row r="10" spans="1:31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217</v>
      </c>
    </row>
    <row r="11" spans="1:31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162</v>
      </c>
      <c r="AE11" s="7" t="s">
        <v>218</v>
      </c>
    </row>
    <row r="12" spans="1:31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163</v>
      </c>
      <c r="AE12" s="7" t="s">
        <v>219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164</v>
      </c>
      <c r="AE13" s="51" t="s">
        <v>220</v>
      </c>
    </row>
    <row r="14" spans="1:31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165</v>
      </c>
      <c r="AE14" s="7" t="s">
        <v>221</v>
      </c>
    </row>
    <row r="15" spans="1:31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166</v>
      </c>
      <c r="AE15" s="7" t="s">
        <v>222</v>
      </c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167</v>
      </c>
      <c r="AE16" s="7" t="s">
        <v>223</v>
      </c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168</v>
      </c>
      <c r="AE17" s="7" t="s">
        <v>224</v>
      </c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169</v>
      </c>
      <c r="AE18" s="7" t="s">
        <v>225</v>
      </c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51" t="s">
        <v>170</v>
      </c>
      <c r="AC19" s="51"/>
      <c r="AD19" s="51"/>
      <c r="AE19" s="7" t="s">
        <v>226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171</v>
      </c>
      <c r="AE20" s="7" t="s">
        <v>227</v>
      </c>
    </row>
    <row r="21" spans="1:31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172</v>
      </c>
      <c r="AE21" s="7" t="s">
        <v>228</v>
      </c>
    </row>
    <row r="22" spans="1:31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173</v>
      </c>
      <c r="AE22" s="7" t="s">
        <v>229</v>
      </c>
    </row>
    <row r="23" spans="1:31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7" t="s">
        <v>174</v>
      </c>
      <c r="AE23" s="7" t="s">
        <v>230</v>
      </c>
    </row>
    <row r="24" spans="1:31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231</v>
      </c>
    </row>
    <row r="25" spans="1:31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175</v>
      </c>
      <c r="AE25" s="7" t="s">
        <v>232</v>
      </c>
    </row>
    <row r="26" spans="1:31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176</v>
      </c>
      <c r="AE26" s="7" t="s">
        <v>233</v>
      </c>
    </row>
    <row r="27" spans="1:31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177</v>
      </c>
      <c r="AE27" s="7" t="s">
        <v>234</v>
      </c>
    </row>
    <row r="28" spans="1:31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178</v>
      </c>
      <c r="AE28" s="7" t="s">
        <v>235</v>
      </c>
    </row>
    <row r="29" spans="1:31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179</v>
      </c>
      <c r="AE29" s="7" t="s">
        <v>236</v>
      </c>
    </row>
    <row r="30" spans="1:31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237</v>
      </c>
    </row>
    <row r="31" spans="1:31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238</v>
      </c>
    </row>
    <row r="32" spans="1:31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239</v>
      </c>
    </row>
    <row r="33" spans="1:31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240</v>
      </c>
    </row>
    <row r="34" spans="1:28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180</v>
      </c>
    </row>
    <row r="35" spans="1:28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181</v>
      </c>
    </row>
    <row r="36" spans="1:28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182</v>
      </c>
    </row>
    <row r="37" spans="1:28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183</v>
      </c>
    </row>
    <row r="38" spans="1:28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184</v>
      </c>
    </row>
    <row r="39" spans="1:28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185</v>
      </c>
    </row>
    <row r="40" spans="1:28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186</v>
      </c>
    </row>
    <row r="41" spans="1:28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187</v>
      </c>
    </row>
    <row r="42" spans="1:28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188</v>
      </c>
    </row>
    <row r="43" spans="1:28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189</v>
      </c>
    </row>
    <row r="44" spans="1:28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190</v>
      </c>
    </row>
    <row r="45" spans="1:28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191</v>
      </c>
    </row>
    <row r="46" spans="1:28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192</v>
      </c>
    </row>
    <row r="47" spans="1:28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208</v>
      </c>
    </row>
    <row r="48" spans="1:28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194</v>
      </c>
    </row>
    <row r="49" spans="1:28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195</v>
      </c>
    </row>
    <row r="50" spans="1:28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196</v>
      </c>
    </row>
    <row r="53" spans="1:28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197</v>
      </c>
    </row>
    <row r="54" spans="1:28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198</v>
      </c>
    </row>
    <row r="55" spans="1:28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199</v>
      </c>
    </row>
    <row r="56" spans="1:28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200</v>
      </c>
    </row>
    <row r="57" spans="1:28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201</v>
      </c>
    </row>
    <row r="58" spans="1:28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202</v>
      </c>
    </row>
    <row r="59" spans="1:28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203</v>
      </c>
    </row>
    <row r="60" spans="1:28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204</v>
      </c>
    </row>
    <row r="61" spans="1:28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205</v>
      </c>
    </row>
    <row r="62" spans="1:28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206</v>
      </c>
    </row>
    <row r="63" spans="1:28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207</v>
      </c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160</v>
      </c>
      <c r="AE2" s="7" t="s">
        <v>209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210</v>
      </c>
    </row>
    <row r="4" spans="1:31" ht="24">
      <c r="A4" s="160" t="s">
        <v>15</v>
      </c>
      <c r="B4" s="5" t="s">
        <v>112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211</v>
      </c>
    </row>
    <row r="5" spans="2:31" ht="13.5">
      <c r="B5" s="166" t="s">
        <v>5</v>
      </c>
      <c r="C5" s="167" t="s">
        <v>6</v>
      </c>
      <c r="D5" s="167" t="s">
        <v>22</v>
      </c>
      <c r="E5" s="167" t="s">
        <v>7</v>
      </c>
      <c r="F5" s="168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94</v>
      </c>
      <c r="M5" s="34" t="s">
        <v>165</v>
      </c>
      <c r="N5" s="34" t="s">
        <v>169</v>
      </c>
      <c r="O5" s="34" t="s">
        <v>172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181</v>
      </c>
      <c r="W5" s="34" t="s">
        <v>185</v>
      </c>
      <c r="X5" s="34" t="s">
        <v>189</v>
      </c>
      <c r="Y5" s="34" t="s">
        <v>193</v>
      </c>
      <c r="Z5" s="35" t="s">
        <v>106</v>
      </c>
      <c r="AB5" s="7" t="s">
        <v>93</v>
      </c>
      <c r="AE5" s="7" t="s">
        <v>212</v>
      </c>
    </row>
    <row r="6" spans="1:31" ht="15.75" customHeight="1">
      <c r="A6" s="172" t="s">
        <v>29</v>
      </c>
      <c r="B6" s="166">
        <v>1234</v>
      </c>
      <c r="C6" s="169" t="s">
        <v>113</v>
      </c>
      <c r="D6" s="169" t="s">
        <v>114</v>
      </c>
      <c r="E6" s="170">
        <v>3</v>
      </c>
      <c r="F6" s="171">
        <v>40533</v>
      </c>
      <c r="G6" s="55">
        <v>10</v>
      </c>
      <c r="H6" s="55">
        <v>23.42</v>
      </c>
      <c r="I6" s="55">
        <v>54.34</v>
      </c>
      <c r="J6" s="280" t="s">
        <v>243</v>
      </c>
      <c r="K6" s="280" t="s">
        <v>242</v>
      </c>
      <c r="L6" s="280" t="s">
        <v>294</v>
      </c>
      <c r="M6" s="55">
        <v>14.23</v>
      </c>
      <c r="N6" s="280">
        <v>57.23</v>
      </c>
      <c r="O6" s="280" t="s">
        <v>293</v>
      </c>
      <c r="P6" s="280" t="s">
        <v>291</v>
      </c>
      <c r="Q6" s="55" t="s">
        <v>290</v>
      </c>
      <c r="R6" s="334" t="s">
        <v>241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213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161</v>
      </c>
      <c r="AE7" s="7" t="s">
        <v>214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215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216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217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162</v>
      </c>
      <c r="AE11" s="7" t="s">
        <v>218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163</v>
      </c>
      <c r="AE12" s="7" t="s">
        <v>219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164</v>
      </c>
      <c r="AE13" s="51" t="s">
        <v>220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165</v>
      </c>
      <c r="AE14" s="7" t="s">
        <v>221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166</v>
      </c>
      <c r="AE15" s="7" t="s">
        <v>222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167</v>
      </c>
      <c r="AE16" s="7" t="s">
        <v>223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168</v>
      </c>
      <c r="AE17" s="7" t="s">
        <v>224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169</v>
      </c>
      <c r="AE18" s="7" t="s">
        <v>225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7" t="s">
        <v>170</v>
      </c>
      <c r="AC19" s="51"/>
      <c r="AD19" s="51"/>
      <c r="AE19" s="7" t="s">
        <v>226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171</v>
      </c>
      <c r="AE20" s="7" t="s">
        <v>227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172</v>
      </c>
      <c r="AE21" s="7" t="s">
        <v>228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173</v>
      </c>
      <c r="AE22" s="7" t="s">
        <v>229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51" t="s">
        <v>174</v>
      </c>
      <c r="AE23" s="7" t="s">
        <v>230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231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175</v>
      </c>
      <c r="AE25" s="7" t="s">
        <v>232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176</v>
      </c>
      <c r="AE26" s="7" t="s">
        <v>233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177</v>
      </c>
      <c r="AE27" s="7" t="s">
        <v>234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178</v>
      </c>
      <c r="AE28" s="7" t="s">
        <v>235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179</v>
      </c>
      <c r="AE29" s="7" t="s">
        <v>236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237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238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239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240</v>
      </c>
    </row>
    <row r="34" spans="1:28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180</v>
      </c>
    </row>
    <row r="35" spans="1:28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181</v>
      </c>
    </row>
    <row r="36" spans="1:28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182</v>
      </c>
    </row>
    <row r="37" spans="1:28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183</v>
      </c>
    </row>
    <row r="38" spans="1:28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184</v>
      </c>
    </row>
    <row r="39" spans="1:28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185</v>
      </c>
    </row>
    <row r="40" spans="1:28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186</v>
      </c>
    </row>
    <row r="41" spans="1:28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187</v>
      </c>
    </row>
    <row r="42" spans="1:28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188</v>
      </c>
    </row>
    <row r="43" spans="1:28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189</v>
      </c>
    </row>
    <row r="44" spans="1:28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190</v>
      </c>
    </row>
    <row r="45" spans="1:28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191</v>
      </c>
    </row>
    <row r="46" spans="1:28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192</v>
      </c>
    </row>
    <row r="47" spans="1:28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193</v>
      </c>
    </row>
    <row r="48" spans="1:28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194</v>
      </c>
    </row>
    <row r="49" spans="1:28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195</v>
      </c>
    </row>
    <row r="50" spans="1:28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196</v>
      </c>
    </row>
    <row r="53" spans="1:28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197</v>
      </c>
    </row>
    <row r="54" spans="1:28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198</v>
      </c>
    </row>
    <row r="55" spans="1:28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199</v>
      </c>
    </row>
    <row r="56" spans="1:28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200</v>
      </c>
    </row>
    <row r="57" spans="1:28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201</v>
      </c>
    </row>
    <row r="58" spans="1:28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202</v>
      </c>
    </row>
    <row r="59" spans="1:28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203</v>
      </c>
    </row>
    <row r="60" spans="1:28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204</v>
      </c>
    </row>
    <row r="61" spans="1:28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205</v>
      </c>
    </row>
    <row r="62" spans="1:28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206</v>
      </c>
    </row>
    <row r="63" spans="1:28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207</v>
      </c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39" t="str">
        <f>'選手登録'!H4</f>
        <v>道南ディスタンス第１戦</v>
      </c>
      <c r="E1" s="339"/>
      <c r="F1" s="339"/>
      <c r="G1" s="339"/>
      <c r="H1" s="71"/>
      <c r="I1" s="72" t="s">
        <v>90</v>
      </c>
      <c r="J1" s="72"/>
      <c r="K1" s="73"/>
      <c r="L1" s="73"/>
      <c r="M1" s="73"/>
      <c r="N1" s="378" t="s">
        <v>120</v>
      </c>
      <c r="O1" s="378"/>
      <c r="P1" s="378"/>
      <c r="Q1" s="378"/>
      <c r="R1" s="215"/>
      <c r="S1" s="356" t="s">
        <v>44</v>
      </c>
      <c r="T1" s="356"/>
      <c r="U1" s="386">
        <f>'選手登録'!C10</f>
        <v>0</v>
      </c>
      <c r="V1" s="386"/>
      <c r="W1" s="386"/>
      <c r="X1" s="386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160</v>
      </c>
      <c r="AE2" s="69" t="s">
        <v>248</v>
      </c>
      <c r="AG2" s="69" t="s">
        <v>209</v>
      </c>
    </row>
    <row r="3" spans="1:33" ht="21">
      <c r="A3" s="76" t="s">
        <v>42</v>
      </c>
      <c r="B3" s="76"/>
      <c r="C3" s="76"/>
      <c r="D3" s="77" t="s">
        <v>86</v>
      </c>
      <c r="E3" s="382">
        <f>'選手登録'!C5</f>
        <v>0</v>
      </c>
      <c r="F3" s="382"/>
      <c r="G3" s="383"/>
      <c r="H3" s="78"/>
      <c r="I3" s="79" t="s">
        <v>43</v>
      </c>
      <c r="J3" s="182"/>
      <c r="K3" s="80">
        <f>'選手登録'!C4</f>
        <v>0</v>
      </c>
      <c r="L3" s="78"/>
      <c r="M3" s="78"/>
      <c r="O3" s="379" t="s">
        <v>121</v>
      </c>
      <c r="P3" s="380"/>
      <c r="Q3" s="380"/>
      <c r="R3" s="381"/>
      <c r="S3" s="208"/>
      <c r="T3" s="208"/>
      <c r="U3" s="384" t="s">
        <v>45</v>
      </c>
      <c r="V3" s="384"/>
      <c r="W3" s="385">
        <f>'選手登録'!C11</f>
        <v>0</v>
      </c>
      <c r="X3" s="385"/>
      <c r="Y3" s="385"/>
      <c r="Z3" s="196"/>
      <c r="AA3" s="196"/>
      <c r="AD3" s="69" t="s">
        <v>9</v>
      </c>
      <c r="AE3" s="69" t="s">
        <v>87</v>
      </c>
      <c r="AG3" s="81" t="s">
        <v>210</v>
      </c>
    </row>
    <row r="4" spans="1:33" ht="20.25" customHeight="1">
      <c r="A4" s="82"/>
      <c r="B4" s="82"/>
      <c r="C4" s="82"/>
      <c r="D4" s="344" t="s">
        <v>46</v>
      </c>
      <c r="E4" s="194" t="s">
        <v>18</v>
      </c>
      <c r="F4" s="360">
        <f>L4*N4</f>
        <v>0</v>
      </c>
      <c r="G4" s="360"/>
      <c r="H4" s="78"/>
      <c r="I4" s="83" t="s">
        <v>47</v>
      </c>
      <c r="J4" s="84">
        <v>1</v>
      </c>
      <c r="K4" s="85" t="s">
        <v>89</v>
      </c>
      <c r="L4" s="83">
        <f>COUNTIF(X$14:X$93,1)</f>
        <v>0</v>
      </c>
      <c r="M4" s="85" t="s">
        <v>48</v>
      </c>
      <c r="N4" s="217">
        <f>VLOOKUP('選手登録'!$H$4,'選手登録'!$W$2:$AA$19,2,0)</f>
        <v>1500</v>
      </c>
      <c r="O4" s="361">
        <f>SUM(F4:G8)</f>
        <v>0</v>
      </c>
      <c r="P4" s="362"/>
      <c r="Q4" s="362"/>
      <c r="R4" s="363"/>
      <c r="S4" s="208"/>
      <c r="T4" s="373" t="s">
        <v>119</v>
      </c>
      <c r="U4" s="373"/>
      <c r="V4" s="373"/>
      <c r="W4" s="373"/>
      <c r="X4" s="373"/>
      <c r="Y4" s="373"/>
      <c r="Z4" s="196"/>
      <c r="AA4" s="196"/>
      <c r="AD4" s="69" t="s">
        <v>10</v>
      </c>
      <c r="AE4" s="69" t="s">
        <v>88</v>
      </c>
      <c r="AG4" s="81" t="s">
        <v>211</v>
      </c>
    </row>
    <row r="5" spans="1:33" ht="21">
      <c r="A5" s="70"/>
      <c r="B5" s="70"/>
      <c r="C5" s="71"/>
      <c r="D5" s="345"/>
      <c r="E5" s="194" t="s">
        <v>19</v>
      </c>
      <c r="F5" s="360">
        <f>L5*N5</f>
        <v>0</v>
      </c>
      <c r="G5" s="360"/>
      <c r="I5" s="85"/>
      <c r="J5" s="84">
        <v>2</v>
      </c>
      <c r="K5" s="85" t="s">
        <v>89</v>
      </c>
      <c r="L5" s="83">
        <f>COUNTIF(X$14:X$93,2)</f>
        <v>0</v>
      </c>
      <c r="M5" s="85" t="s">
        <v>48</v>
      </c>
      <c r="N5" s="217">
        <f>VLOOKUP('選手登録'!$H$4,'選手登録'!$W$2:$AA$19,3,0)</f>
        <v>3000</v>
      </c>
      <c r="O5" s="364"/>
      <c r="P5" s="362"/>
      <c r="Q5" s="362"/>
      <c r="R5" s="363"/>
      <c r="S5" s="74"/>
      <c r="T5" s="144" t="s">
        <v>101</v>
      </c>
      <c r="U5" s="374" t="s">
        <v>102</v>
      </c>
      <c r="V5" s="375"/>
      <c r="W5" s="375"/>
      <c r="X5" s="375"/>
      <c r="Y5" s="376"/>
      <c r="Z5" s="201"/>
      <c r="AA5" s="201"/>
      <c r="AD5" s="69" t="s">
        <v>93</v>
      </c>
      <c r="AE5" s="69" t="s">
        <v>99</v>
      </c>
      <c r="AG5" s="81" t="s">
        <v>212</v>
      </c>
    </row>
    <row r="6" spans="1:33" ht="21">
      <c r="A6" s="70"/>
      <c r="B6" s="70"/>
      <c r="C6" s="71"/>
      <c r="D6" s="346"/>
      <c r="E6" s="194" t="s">
        <v>20</v>
      </c>
      <c r="F6" s="360">
        <f>L6*N6</f>
        <v>0</v>
      </c>
      <c r="G6" s="360"/>
      <c r="I6" s="85"/>
      <c r="J6" s="84">
        <v>3</v>
      </c>
      <c r="K6" s="85" t="s">
        <v>89</v>
      </c>
      <c r="L6" s="83">
        <f>COUNTIF(X$14:X$93,3)</f>
        <v>0</v>
      </c>
      <c r="M6" s="85" t="s">
        <v>48</v>
      </c>
      <c r="N6" s="217">
        <f>VLOOKUP('選手登録'!$H$4,'選手登録'!$W$2:$AA$19,4,0)</f>
        <v>4500</v>
      </c>
      <c r="O6" s="364"/>
      <c r="P6" s="362"/>
      <c r="Q6" s="362"/>
      <c r="R6" s="363"/>
      <c r="S6" s="74"/>
      <c r="T6" s="145"/>
      <c r="U6" s="370"/>
      <c r="V6" s="371"/>
      <c r="W6" s="371"/>
      <c r="X6" s="371"/>
      <c r="Y6" s="372"/>
      <c r="Z6" s="202"/>
      <c r="AA6" s="202"/>
      <c r="AD6" s="69" t="s">
        <v>11</v>
      </c>
      <c r="AE6" s="69" t="s">
        <v>39</v>
      </c>
      <c r="AG6" s="81" t="s">
        <v>213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60">
        <f>COUNTA(T14:T93,W14:W93)*N7</f>
        <v>0</v>
      </c>
      <c r="G7" s="360"/>
      <c r="I7" s="218"/>
      <c r="J7" s="368" t="s">
        <v>122</v>
      </c>
      <c r="K7" s="368"/>
      <c r="L7" s="219">
        <f>_xlfn.COUNTIFS($AC$14:$AC$93,1,$X$14:$X$93,"")</f>
        <v>0</v>
      </c>
      <c r="M7" s="220" t="s">
        <v>48</v>
      </c>
      <c r="N7" s="217">
        <f>VLOOKUP('選手登録'!$H$4,'選手登録'!$W$2:$AA$19,5,0)</f>
        <v>0</v>
      </c>
      <c r="O7" s="365"/>
      <c r="P7" s="366"/>
      <c r="Q7" s="366"/>
      <c r="R7" s="367"/>
      <c r="S7" s="74"/>
      <c r="T7" s="145"/>
      <c r="U7" s="352"/>
      <c r="V7" s="352"/>
      <c r="W7" s="352"/>
      <c r="X7" s="352"/>
      <c r="Y7" s="352"/>
      <c r="Z7" s="203"/>
      <c r="AA7" s="203"/>
      <c r="AD7" s="69" t="s">
        <v>161</v>
      </c>
      <c r="AE7" s="69" t="s">
        <v>40</v>
      </c>
      <c r="AG7" s="81" t="s">
        <v>214</v>
      </c>
    </row>
    <row r="8" spans="1:33" ht="22.5" thickBot="1" thickTop="1">
      <c r="A8" s="70"/>
      <c r="B8" s="70"/>
      <c r="C8" s="71"/>
      <c r="D8" s="195" t="s">
        <v>245</v>
      </c>
      <c r="E8" s="285">
        <v>0</v>
      </c>
      <c r="F8" s="377">
        <f>E8*1000</f>
        <v>0</v>
      </c>
      <c r="G8" s="360"/>
      <c r="I8" s="218"/>
      <c r="J8" s="353" t="s">
        <v>123</v>
      </c>
      <c r="K8" s="353"/>
      <c r="L8" s="84">
        <f>SUM(L4:L7)</f>
        <v>0</v>
      </c>
      <c r="M8" s="85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253</v>
      </c>
      <c r="AG8" s="69" t="s">
        <v>215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216</v>
      </c>
    </row>
    <row r="10" spans="1:33" ht="13.5">
      <c r="A10" s="337" t="s">
        <v>50</v>
      </c>
      <c r="B10" s="337"/>
      <c r="C10" s="342" t="s">
        <v>77</v>
      </c>
      <c r="D10" s="340" t="s">
        <v>51</v>
      </c>
      <c r="E10" s="340" t="s">
        <v>21</v>
      </c>
      <c r="F10" s="349" t="s">
        <v>84</v>
      </c>
      <c r="G10" s="351" t="s">
        <v>52</v>
      </c>
      <c r="H10" s="354" t="s">
        <v>35</v>
      </c>
      <c r="I10" s="355" t="s">
        <v>53</v>
      </c>
      <c r="J10" s="355"/>
      <c r="K10" s="355"/>
      <c r="L10" s="357" t="s">
        <v>54</v>
      </c>
      <c r="M10" s="357"/>
      <c r="N10" s="358"/>
      <c r="O10" s="359" t="s">
        <v>55</v>
      </c>
      <c r="P10" s="359"/>
      <c r="Q10" s="359"/>
      <c r="R10" s="369" t="s">
        <v>56</v>
      </c>
      <c r="S10" s="369"/>
      <c r="T10" s="369"/>
      <c r="U10" s="347" t="s">
        <v>100</v>
      </c>
      <c r="V10" s="347"/>
      <c r="W10" s="347"/>
      <c r="X10" s="348" t="s">
        <v>57</v>
      </c>
      <c r="Y10" s="348"/>
      <c r="Z10" s="205"/>
      <c r="AA10" s="205"/>
      <c r="AD10" s="69" t="s">
        <v>95</v>
      </c>
      <c r="AE10" s="81"/>
      <c r="AG10" s="69" t="s">
        <v>217</v>
      </c>
    </row>
    <row r="11" spans="1:33" ht="13.5">
      <c r="A11" s="338"/>
      <c r="B11" s="338"/>
      <c r="C11" s="343"/>
      <c r="D11" s="341"/>
      <c r="E11" s="341"/>
      <c r="F11" s="350"/>
      <c r="G11" s="351"/>
      <c r="H11" s="354"/>
      <c r="I11" s="88" t="s">
        <v>115</v>
      </c>
      <c r="J11" s="88" t="s">
        <v>58</v>
      </c>
      <c r="K11" s="89" t="s">
        <v>59</v>
      </c>
      <c r="L11" s="90" t="s">
        <v>115</v>
      </c>
      <c r="M11" s="90" t="s">
        <v>58</v>
      </c>
      <c r="N11" s="91" t="s">
        <v>59</v>
      </c>
      <c r="O11" s="92" t="s">
        <v>115</v>
      </c>
      <c r="P11" s="92" t="s">
        <v>58</v>
      </c>
      <c r="Q11" s="93" t="s">
        <v>59</v>
      </c>
      <c r="R11" s="94" t="s">
        <v>115</v>
      </c>
      <c r="S11" s="187"/>
      <c r="T11" s="95" t="s">
        <v>59</v>
      </c>
      <c r="U11" s="96" t="s">
        <v>115</v>
      </c>
      <c r="V11" s="193"/>
      <c r="W11" s="97" t="s">
        <v>59</v>
      </c>
      <c r="X11" s="98" t="s">
        <v>60</v>
      </c>
      <c r="Y11" s="99" t="s">
        <v>61</v>
      </c>
      <c r="Z11" s="206"/>
      <c r="AA11" s="206"/>
      <c r="AD11" s="69" t="s">
        <v>162</v>
      </c>
      <c r="AE11" s="81"/>
      <c r="AG11" s="69" t="s">
        <v>218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244</v>
      </c>
      <c r="G12" s="106" t="s">
        <v>65</v>
      </c>
      <c r="H12" s="107">
        <v>2</v>
      </c>
      <c r="I12" s="108" t="s">
        <v>4</v>
      </c>
      <c r="J12" s="108" t="s">
        <v>9</v>
      </c>
      <c r="K12" s="109" t="s">
        <v>66</v>
      </c>
      <c r="L12" s="110" t="s">
        <v>4</v>
      </c>
      <c r="M12" s="110" t="s">
        <v>67</v>
      </c>
      <c r="N12" s="111" t="s">
        <v>68</v>
      </c>
      <c r="O12" s="108" t="s">
        <v>4</v>
      </c>
      <c r="P12" s="108" t="s">
        <v>12</v>
      </c>
      <c r="Q12" s="109" t="s">
        <v>66</v>
      </c>
      <c r="R12" s="112" t="s">
        <v>4</v>
      </c>
      <c r="S12" s="188" t="s">
        <v>98</v>
      </c>
      <c r="T12" s="109" t="s">
        <v>69</v>
      </c>
      <c r="U12" s="112" t="s">
        <v>4</v>
      </c>
      <c r="V12" s="188" t="s">
        <v>98</v>
      </c>
      <c r="W12" s="109" t="s">
        <v>281</v>
      </c>
      <c r="X12" s="112"/>
      <c r="Y12" s="113"/>
      <c r="Z12" s="207"/>
      <c r="AA12" s="207"/>
      <c r="AD12" s="69" t="s">
        <v>163</v>
      </c>
      <c r="AE12" s="81"/>
      <c r="AG12" s="69" t="s">
        <v>219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244</v>
      </c>
      <c r="G13" s="106" t="s">
        <v>73</v>
      </c>
      <c r="H13" s="107">
        <v>3</v>
      </c>
      <c r="I13" s="108" t="s">
        <v>116</v>
      </c>
      <c r="J13" s="108" t="s">
        <v>12</v>
      </c>
      <c r="K13" s="109" t="s">
        <v>74</v>
      </c>
      <c r="L13" s="110" t="s">
        <v>116</v>
      </c>
      <c r="M13" s="110" t="s">
        <v>75</v>
      </c>
      <c r="N13" s="111" t="s">
        <v>76</v>
      </c>
      <c r="O13" s="108" t="s">
        <v>116</v>
      </c>
      <c r="P13" s="108" t="s">
        <v>12</v>
      </c>
      <c r="Q13" s="109" t="s">
        <v>74</v>
      </c>
      <c r="R13" s="114" t="s">
        <v>117</v>
      </c>
      <c r="S13" s="189" t="s">
        <v>16</v>
      </c>
      <c r="T13" s="115"/>
      <c r="U13" s="114" t="s">
        <v>117</v>
      </c>
      <c r="V13" s="189" t="s">
        <v>17</v>
      </c>
      <c r="W13" s="115"/>
      <c r="X13" s="114"/>
      <c r="Y13" s="116"/>
      <c r="Z13" s="207"/>
      <c r="AA13" s="207"/>
      <c r="AD13" s="69" t="s">
        <v>164</v>
      </c>
      <c r="AE13" s="81"/>
      <c r="AG13" s="69" t="s">
        <v>220</v>
      </c>
    </row>
    <row r="14" spans="1:33" ht="13.5">
      <c r="A14" s="117">
        <v>1</v>
      </c>
      <c r="B14" s="221"/>
      <c r="C14" s="61"/>
      <c r="D14" s="118">
        <f>IF($C14="","",VLOOKUP($C14,'選手登録'!$A$27:$K$106,7,0))</f>
      </c>
      <c r="E14" s="299">
        <f>IF($C14="","",VLOOKUP($C14,'選手登録'!$A$27:$K$106,8,0))</f>
      </c>
      <c r="F14" s="181">
        <f>IF($C14="","",VLOOKUP($C14,'選手登録'!$A$27:$K$106,5,0))</f>
      </c>
      <c r="G14" s="118">
        <f>IF($C14="","",'選手登録'!C$6)</f>
      </c>
      <c r="H14" s="181">
        <f>IF($C14="","",VLOOKUP($C14,'選手登録'!$A$27:$K$106,11,0))</f>
      </c>
      <c r="I14" s="59"/>
      <c r="J14" s="183"/>
      <c r="K14" s="65">
        <f>_xlfn.IFERROR(IF(OR($C14="",I14="",J14=""),"",INDEX('①入力男子'!$G$7:$Z$86,MATCH($C14,'①入力男子'!$B$7:$B$86,0),MATCH(J14,'①入力男子'!$G$5:$Z$5,0))),"0")</f>
      </c>
      <c r="L14" s="60"/>
      <c r="M14" s="183"/>
      <c r="N14" s="65">
        <f>_xlfn.IFERROR(IF(OR($C14="",L14="",M14=""),"",INDEX('①入力男子'!$G$7:$Z$86,MATCH($C14,'①入力男子'!$B$7:$B$86,0),MATCH(M14,'①入力男子'!$G$5:$Z$5,0))),"0")</f>
      </c>
      <c r="O14" s="59"/>
      <c r="P14" s="183"/>
      <c r="Q14" s="65">
        <f>_xlfn.IFERROR(IF(OR($C14="",O14="",P14=""),"",INDEX('①入力男子'!$G$7:$Z$86,MATCH($C14,'①入力男子'!$B$7:$B$86,0),MATCH(P14,'①入力男子'!$G$5:$Z$5,0))),"0")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165</v>
      </c>
      <c r="AE14" s="81"/>
      <c r="AG14" s="69" t="s">
        <v>221</v>
      </c>
    </row>
    <row r="15" spans="1:33" ht="13.5">
      <c r="A15" s="120">
        <v>2</v>
      </c>
      <c r="B15" s="222"/>
      <c r="C15" s="62"/>
      <c r="D15" s="121">
        <f>IF($C15="","",VLOOKUP($C15,'選手登録'!$A$27:$K$106,7,0))</f>
      </c>
      <c r="E15" s="122">
        <f>IF($C15="","",VLOOKUP($C15,'選手登録'!$A$27:$K$106,8,0))</f>
      </c>
      <c r="F15" s="176">
        <f>IF($C15="","",VLOOKUP($C15,'選手登録'!$A$27:$K$106,5,0))</f>
      </c>
      <c r="G15" s="177">
        <f>IF($C15="","",'選手登録'!C$6)</f>
      </c>
      <c r="H15" s="178">
        <f>IF($C15="","",VLOOKUP($C15,'選手登録'!$A$27:$K$106,11,0))</f>
      </c>
      <c r="I15" s="41"/>
      <c r="J15" s="184"/>
      <c r="K15" s="66">
        <f>_xlfn.IFERROR(IF(OR($C15="",I15="",J15=""),"",INDEX('①入力男子'!$G$7:$Z$86,MATCH($C15,'①入力男子'!$B$7:$B$86,0),MATCH(J15,'①入力男子'!$G$5:$Z$5,0))),"0")</f>
      </c>
      <c r="L15" s="43"/>
      <c r="M15" s="184"/>
      <c r="N15" s="66">
        <f>_xlfn.IFERROR(IF(OR($C15="",L15="",M15=""),"",INDEX('①入力男子'!$G$7:$Z$86,MATCH($C15,'①入力男子'!$B$7:$B$86,0),MATCH(M15,'①入力男子'!$G$5:$Z$5,0))),"0")</f>
      </c>
      <c r="O15" s="41"/>
      <c r="P15" s="184"/>
      <c r="Q15" s="66">
        <f>_xlfn.IFERROR(IF(OR($C15="",O15="",P15=""),"",INDEX('①入力男子'!$G$7:$Z$86,MATCH($C15,'①入力男子'!$B$7:$B$86,0),MATCH(P15,'①入力男子'!$G$5:$Z$5,0))),"0")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166</v>
      </c>
      <c r="AE15" s="81"/>
      <c r="AG15" s="69" t="s">
        <v>222</v>
      </c>
    </row>
    <row r="16" spans="1:33" ht="13.5">
      <c r="A16" s="120">
        <v>3</v>
      </c>
      <c r="B16" s="222"/>
      <c r="C16" s="62"/>
      <c r="D16" s="121">
        <f>IF($C16="","",VLOOKUP($C16,'選手登録'!$A$27:$K$106,7,0))</f>
      </c>
      <c r="E16" s="122">
        <f>IF($C16="","",VLOOKUP($C16,'選手登録'!$A$27:$K$106,8,0))</f>
      </c>
      <c r="F16" s="176">
        <f>IF($C16="","",VLOOKUP($C16,'選手登録'!$A$27:$K$106,5,0))</f>
      </c>
      <c r="G16" s="177">
        <f>IF($C16="","",'選手登録'!C$6)</f>
      </c>
      <c r="H16" s="178">
        <f>IF($C16="","",VLOOKUP($C16,'選手登録'!$A$27:$K$106,11,0))</f>
      </c>
      <c r="I16" s="41"/>
      <c r="J16" s="184"/>
      <c r="K16" s="66">
        <f>_xlfn.IFERROR(IF(OR($C16="",I16="",J16=""),"",INDEX('①入力男子'!$G$7:$Z$86,MATCH($C16,'①入力男子'!$B$7:$B$86,0),MATCH(J16,'①入力男子'!$G$5:$Z$5,0))),"0")</f>
      </c>
      <c r="L16" s="43"/>
      <c r="M16" s="184"/>
      <c r="N16" s="66">
        <f>_xlfn.IFERROR(IF(OR($C16="",L16="",M16=""),"",INDEX('①入力男子'!$G$7:$Z$86,MATCH($C16,'①入力男子'!$B$7:$B$86,0),MATCH(M16,'①入力男子'!$G$5:$Z$5,0))),"0")</f>
      </c>
      <c r="O16" s="41"/>
      <c r="P16" s="184"/>
      <c r="Q16" s="66">
        <f>_xlfn.IFERROR(IF(OR($C16="",O16="",P16=""),"",INDEX('①入力男子'!$G$7:$Z$86,MATCH($C16,'①入力男子'!$B$7:$B$86,0),MATCH(P16,'①入力男子'!$G$5:$Z$5,0))),"0")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167</v>
      </c>
      <c r="AE16" s="81"/>
      <c r="AG16" s="69" t="s">
        <v>223</v>
      </c>
    </row>
    <row r="17" spans="1:33" ht="13.5">
      <c r="A17" s="120">
        <v>4</v>
      </c>
      <c r="B17" s="222"/>
      <c r="C17" s="62"/>
      <c r="D17" s="121">
        <f>IF($C17="","",VLOOKUP($C17,'選手登録'!$A$27:$K$106,7,0))</f>
      </c>
      <c r="E17" s="122">
        <f>IF($C17="","",VLOOKUP($C17,'選手登録'!$A$27:$K$106,8,0))</f>
      </c>
      <c r="F17" s="176">
        <f>IF($C17="","",VLOOKUP($C17,'選手登録'!$A$27:$K$106,5,0))</f>
      </c>
      <c r="G17" s="177">
        <f>IF($C17="","",'選手登録'!C$6)</f>
      </c>
      <c r="H17" s="178">
        <f>IF($C17="","",VLOOKUP($C17,'選手登録'!$A$27:$K$106,11,0))</f>
      </c>
      <c r="I17" s="41"/>
      <c r="J17" s="184"/>
      <c r="K17" s="66">
        <f>_xlfn.IFERROR(IF(OR($C17="",I17="",J17=""),"",INDEX('①入力男子'!$G$7:$Z$86,MATCH($C17,'①入力男子'!$B$7:$B$86,0),MATCH(J17,'①入力男子'!$G$5:$Z$5,0))),"0")</f>
      </c>
      <c r="L17" s="43"/>
      <c r="M17" s="184"/>
      <c r="N17" s="66">
        <f>_xlfn.IFERROR(IF(OR($C17="",L17="",M17=""),"",INDEX('①入力男子'!$G$7:$Z$86,MATCH($C17,'①入力男子'!$B$7:$B$86,0),MATCH(M17,'①入力男子'!$G$5:$Z$5,0))),"0")</f>
      </c>
      <c r="O17" s="41"/>
      <c r="P17" s="184"/>
      <c r="Q17" s="66">
        <f>_xlfn.IFERROR(IF(OR($C17="",O17="",P17=""),"",INDEX('①入力男子'!$G$7:$Z$86,MATCH($C17,'①入力男子'!$B$7:$B$86,0),MATCH(P17,'①入力男子'!$G$5:$Z$5,0))),"0")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168</v>
      </c>
      <c r="AE17" s="81"/>
      <c r="AG17" s="69" t="s">
        <v>224</v>
      </c>
    </row>
    <row r="18" spans="1:33" ht="13.5">
      <c r="A18" s="120">
        <v>5</v>
      </c>
      <c r="B18" s="222"/>
      <c r="C18" s="62"/>
      <c r="D18" s="121">
        <f>IF($C18="","",VLOOKUP($C18,'選手登録'!$A$27:$K$106,7,0))</f>
      </c>
      <c r="E18" s="122">
        <f>IF($C18="","",VLOOKUP($C18,'選手登録'!$A$27:$K$106,8,0))</f>
      </c>
      <c r="F18" s="176">
        <f>IF($C18="","",VLOOKUP($C18,'選手登録'!$A$27:$K$106,5,0))</f>
      </c>
      <c r="G18" s="177">
        <f>IF($C18="","",'選手登録'!C$6)</f>
      </c>
      <c r="H18" s="178">
        <f>IF($C18="","",VLOOKUP($C18,'選手登録'!$A$27:$K$106,11,0))</f>
      </c>
      <c r="I18" s="41"/>
      <c r="J18" s="184"/>
      <c r="K18" s="66">
        <f>_xlfn.IFERROR(IF(OR($C18="",I18="",J18=""),"",INDEX('①入力男子'!$G$7:$Z$86,MATCH($C18,'①入力男子'!$B$7:$B$86,0),MATCH(J18,'①入力男子'!$G$5:$Z$5,0))),"0")</f>
      </c>
      <c r="L18" s="43"/>
      <c r="M18" s="184"/>
      <c r="N18" s="66">
        <f>_xlfn.IFERROR(IF(OR($C18="",L18="",M18=""),"",INDEX('①入力男子'!$G$7:$Z$86,MATCH($C18,'①入力男子'!$B$7:$B$86,0),MATCH(M18,'①入力男子'!$G$5:$Z$5,0))),"0")</f>
      </c>
      <c r="O18" s="41"/>
      <c r="P18" s="184"/>
      <c r="Q18" s="66">
        <f>_xlfn.IFERROR(IF(OR($C18="",O18="",P18=""),"",INDEX('①入力男子'!$G$7:$Z$86,MATCH($C18,'①入力男子'!$B$7:$B$86,0),MATCH(P18,'①入力男子'!$G$5:$Z$5,0))),"0")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169</v>
      </c>
      <c r="AE18" s="81"/>
      <c r="AG18" s="69" t="s">
        <v>225</v>
      </c>
    </row>
    <row r="19" spans="1:33" ht="13.5">
      <c r="A19" s="120">
        <v>6</v>
      </c>
      <c r="B19" s="222"/>
      <c r="C19" s="62"/>
      <c r="D19" s="121">
        <f>IF($C19="","",VLOOKUP($C19,'選手登録'!$A$27:$K$106,7,0))</f>
      </c>
      <c r="E19" s="122">
        <f>IF($C19="","",VLOOKUP($C19,'選手登録'!$A$27:$K$106,8,0))</f>
      </c>
      <c r="F19" s="176">
        <f>IF($C19="","",VLOOKUP($C19,'選手登録'!$A$27:$K$106,5,0))</f>
      </c>
      <c r="G19" s="177">
        <f>IF($C19="","",'選手登録'!C$6)</f>
      </c>
      <c r="H19" s="178">
        <f>IF($C19="","",VLOOKUP($C19,'選手登録'!$A$27:$K$106,11,0))</f>
      </c>
      <c r="I19" s="41"/>
      <c r="J19" s="184"/>
      <c r="K19" s="66">
        <f>_xlfn.IFERROR(IF(OR($C19="",I19="",J19=""),"",INDEX('①入力男子'!$G$7:$Z$86,MATCH($C19,'①入力男子'!$B$7:$B$86,0),MATCH(J19,'①入力男子'!$G$5:$Z$5,0))),"0")</f>
      </c>
      <c r="L19" s="43"/>
      <c r="M19" s="184"/>
      <c r="N19" s="66">
        <f>_xlfn.IFERROR(IF(OR($C19="",L19="",M19=""),"",INDEX('①入力男子'!$G$7:$Z$86,MATCH($C19,'①入力男子'!$B$7:$B$86,0),MATCH(M19,'①入力男子'!$G$5:$Z$5,0))),"0")</f>
      </c>
      <c r="O19" s="41"/>
      <c r="P19" s="184"/>
      <c r="Q19" s="66">
        <f>_xlfn.IFERROR(IF(OR($C19="",O19="",P19=""),"",INDEX('①入力男子'!$G$7:$Z$86,MATCH($C19,'①入力男子'!$B$7:$B$86,0),MATCH(P19,'①入力男子'!$G$5:$Z$5,0))),"0")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170</v>
      </c>
      <c r="AE19" s="81"/>
      <c r="AG19" s="69" t="s">
        <v>226</v>
      </c>
    </row>
    <row r="20" spans="1:33" ht="13.5">
      <c r="A20" s="120">
        <v>7</v>
      </c>
      <c r="B20" s="222"/>
      <c r="C20" s="62"/>
      <c r="D20" s="121">
        <f>IF($C20="","",VLOOKUP($C20,'選手登録'!$A$27:$K$106,7,0))</f>
      </c>
      <c r="E20" s="122">
        <f>IF($C20="","",VLOOKUP($C20,'選手登録'!$A$27:$K$106,8,0))</f>
      </c>
      <c r="F20" s="176">
        <f>IF($C20="","",VLOOKUP($C20,'選手登録'!$A$27:$K$106,5,0))</f>
      </c>
      <c r="G20" s="177">
        <f>IF($C20="","",'選手登録'!C$6)</f>
      </c>
      <c r="H20" s="178">
        <f>IF($C20="","",VLOOKUP($C20,'選手登録'!$A$27:$K$106,11,0))</f>
      </c>
      <c r="I20" s="41"/>
      <c r="J20" s="184"/>
      <c r="K20" s="66">
        <f>_xlfn.IFERROR(IF(OR($C20="",I20="",J20=""),"",INDEX('①入力男子'!$G$7:$Z$86,MATCH($C20,'①入力男子'!$B$7:$B$86,0),MATCH(J20,'①入力男子'!$G$5:$Z$5,0))),"0")</f>
      </c>
      <c r="L20" s="43"/>
      <c r="M20" s="184"/>
      <c r="N20" s="66">
        <f>_xlfn.IFERROR(IF(OR($C20="",L20="",M20=""),"",INDEX('①入力男子'!$G$7:$Z$86,MATCH($C20,'①入力男子'!$B$7:$B$86,0),MATCH(M20,'①入力男子'!$G$5:$Z$5,0))),"0")</f>
      </c>
      <c r="O20" s="41"/>
      <c r="P20" s="184"/>
      <c r="Q20" s="66">
        <f>_xlfn.IFERROR(IF(OR($C20="",O20="",P20=""),"",INDEX('①入力男子'!$G$7:$Z$86,MATCH($C20,'①入力男子'!$B$7:$B$86,0),MATCH(P20,'①入力男子'!$G$5:$Z$5,0))),"0")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171</v>
      </c>
      <c r="AE20" s="81"/>
      <c r="AG20" s="69" t="s">
        <v>227</v>
      </c>
    </row>
    <row r="21" spans="1:33" ht="13.5">
      <c r="A21" s="120">
        <v>8</v>
      </c>
      <c r="B21" s="222"/>
      <c r="C21" s="62"/>
      <c r="D21" s="121">
        <f>IF($C21="","",VLOOKUP($C21,'選手登録'!$A$27:$K$106,7,0))</f>
      </c>
      <c r="E21" s="122">
        <f>IF($C21="","",VLOOKUP($C21,'選手登録'!$A$27:$K$106,8,0))</f>
      </c>
      <c r="F21" s="176">
        <f>IF($C21="","",VLOOKUP($C21,'選手登録'!$A$27:$K$106,5,0))</f>
      </c>
      <c r="G21" s="177">
        <f>IF($C21="","",'選手登録'!C$6)</f>
      </c>
      <c r="H21" s="178">
        <f>IF($C21="","",VLOOKUP($C21,'選手登録'!$A$27:$K$106,11,0))</f>
      </c>
      <c r="I21" s="41"/>
      <c r="J21" s="184"/>
      <c r="K21" s="66">
        <f>_xlfn.IFERROR(IF(OR($C21="",I21="",J21=""),"",INDEX('①入力男子'!$G$7:$Z$86,MATCH($C21,'①入力男子'!$B$7:$B$86,0),MATCH(J21,'①入力男子'!$G$5:$Z$5,0))),"0")</f>
      </c>
      <c r="L21" s="43"/>
      <c r="M21" s="184"/>
      <c r="N21" s="66">
        <f>_xlfn.IFERROR(IF(OR($C21="",L21="",M21=""),"",INDEX('①入力男子'!$G$7:$Z$86,MATCH($C21,'①入力男子'!$B$7:$B$86,0),MATCH(M21,'①入力男子'!$G$5:$Z$5,0))),"0")</f>
      </c>
      <c r="O21" s="41"/>
      <c r="P21" s="184"/>
      <c r="Q21" s="66">
        <f>_xlfn.IFERROR(IF(OR($C21="",O21="",P21=""),"",INDEX('①入力男子'!$G$7:$Z$86,MATCH($C21,'①入力男子'!$B$7:$B$86,0),MATCH(P21,'①入力男子'!$G$5:$Z$5,0))),"0")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172</v>
      </c>
      <c r="AE21" s="81"/>
      <c r="AG21" s="69" t="s">
        <v>228</v>
      </c>
    </row>
    <row r="22" spans="1:33" ht="13.5">
      <c r="A22" s="120">
        <v>9</v>
      </c>
      <c r="B22" s="222"/>
      <c r="C22" s="62"/>
      <c r="D22" s="121">
        <f>IF($C22="","",VLOOKUP($C22,'選手登録'!$A$27:$K$106,7,0))</f>
      </c>
      <c r="E22" s="122">
        <f>IF($C22="","",VLOOKUP($C22,'選手登録'!$A$27:$K$106,8,0))</f>
      </c>
      <c r="F22" s="176">
        <f>IF($C22="","",VLOOKUP($C22,'選手登録'!$A$27:$K$106,5,0))</f>
      </c>
      <c r="G22" s="177">
        <f>IF($C22="","",'選手登録'!C$6)</f>
      </c>
      <c r="H22" s="178">
        <f>IF($C22="","",VLOOKUP($C22,'選手登録'!$A$27:$K$106,11,0))</f>
      </c>
      <c r="I22" s="41"/>
      <c r="J22" s="184"/>
      <c r="K22" s="66">
        <f>_xlfn.IFERROR(IF(OR($C22="",I22="",J22=""),"",INDEX('①入力男子'!$G$7:$Z$86,MATCH($C22,'①入力男子'!$B$7:$B$86,0),MATCH(J22,'①入力男子'!$G$5:$Z$5,0))),"0")</f>
      </c>
      <c r="L22" s="43"/>
      <c r="M22" s="184"/>
      <c r="N22" s="66">
        <f>_xlfn.IFERROR(IF(OR($C22="",L22="",M22=""),"",INDEX('①入力男子'!$G$7:$Z$86,MATCH($C22,'①入力男子'!$B$7:$B$86,0),MATCH(M22,'①入力男子'!$G$5:$Z$5,0))),"0")</f>
      </c>
      <c r="O22" s="41"/>
      <c r="P22" s="184"/>
      <c r="Q22" s="66">
        <f>_xlfn.IFERROR(IF(OR($C22="",O22="",P22=""),"",INDEX('①入力男子'!$G$7:$Z$86,MATCH($C22,'①入力男子'!$B$7:$B$86,0),MATCH(P22,'①入力男子'!$G$5:$Z$5,0))),"0")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173</v>
      </c>
      <c r="AE22" s="81"/>
      <c r="AG22" s="69" t="s">
        <v>229</v>
      </c>
    </row>
    <row r="23" spans="1:33" ht="13.5">
      <c r="A23" s="120">
        <v>10</v>
      </c>
      <c r="B23" s="222"/>
      <c r="C23" s="62"/>
      <c r="D23" s="121">
        <f>IF($C23="","",VLOOKUP($C23,'選手登録'!$A$27:$K$106,7,0))</f>
      </c>
      <c r="E23" s="122">
        <f>IF($C23="","",VLOOKUP($C23,'選手登録'!$A$27:$K$106,8,0))</f>
      </c>
      <c r="F23" s="176">
        <f>IF($C23="","",VLOOKUP($C23,'選手登録'!$A$27:$K$106,5,0))</f>
      </c>
      <c r="G23" s="177">
        <f>IF($C23="","",'選手登録'!C$6)</f>
      </c>
      <c r="H23" s="178">
        <f>IF($C23="","",VLOOKUP($C23,'選手登録'!$A$27:$K$106,11,0))</f>
      </c>
      <c r="I23" s="41"/>
      <c r="J23" s="184"/>
      <c r="K23" s="66">
        <f>_xlfn.IFERROR(IF(OR($C23="",I23="",J23=""),"",INDEX('①入力男子'!$G$7:$Z$86,MATCH($C23,'①入力男子'!$B$7:$B$86,0),MATCH(J23,'①入力男子'!$G$5:$Z$5,0))),"0")</f>
      </c>
      <c r="L23" s="43"/>
      <c r="M23" s="184"/>
      <c r="N23" s="66">
        <f>_xlfn.IFERROR(IF(OR($C23="",L23="",M23=""),"",INDEX('①入力男子'!$G$7:$Z$86,MATCH($C23,'①入力男子'!$B$7:$B$86,0),MATCH(M23,'①入力男子'!$G$5:$Z$5,0))),"0")</f>
      </c>
      <c r="O23" s="41"/>
      <c r="P23" s="184"/>
      <c r="Q23" s="66">
        <f>_xlfn.IFERROR(IF(OR($C23="",O23="",P23=""),"",INDEX('①入力男子'!$G$7:$Z$86,MATCH($C23,'①入力男子'!$B$7:$B$86,0),MATCH(P23,'①入力男子'!$G$5:$Z$5,0))),"0")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174</v>
      </c>
      <c r="AE23" s="81"/>
      <c r="AG23" s="69" t="s">
        <v>230</v>
      </c>
    </row>
    <row r="24" spans="1:33" ht="13.5">
      <c r="A24" s="120">
        <v>11</v>
      </c>
      <c r="B24" s="222"/>
      <c r="C24" s="62"/>
      <c r="D24" s="121">
        <f>IF($C24="","",VLOOKUP($C24,'選手登録'!$A$27:$K$106,7,0))</f>
      </c>
      <c r="E24" s="122">
        <f>IF($C24="","",VLOOKUP($C24,'選手登録'!$A$27:$K$106,8,0))</f>
      </c>
      <c r="F24" s="176">
        <f>IF($C24="","",VLOOKUP($C24,'選手登録'!$A$27:$K$106,5,0))</f>
      </c>
      <c r="G24" s="177">
        <f>IF($C24="","",'選手登録'!C$6)</f>
      </c>
      <c r="H24" s="178">
        <f>IF($C24="","",VLOOKUP($C24,'選手登録'!$A$27:$K$106,11,0))</f>
      </c>
      <c r="I24" s="41"/>
      <c r="J24" s="184"/>
      <c r="K24" s="66">
        <f>_xlfn.IFERROR(IF(OR($C24="",I24="",J24=""),"",INDEX('①入力男子'!$G$7:$Z$86,MATCH($C24,'①入力男子'!$B$7:$B$86,0),MATCH(J24,'①入力男子'!$G$5:$Z$5,0))),"0")</f>
      </c>
      <c r="L24" s="43"/>
      <c r="M24" s="184"/>
      <c r="N24" s="66">
        <f>_xlfn.IFERROR(IF(OR($C24="",L24="",M24=""),"",INDEX('①入力男子'!$G$7:$Z$86,MATCH($C24,'①入力男子'!$B$7:$B$86,0),MATCH(M24,'①入力男子'!$G$5:$Z$5,0))),"0")</f>
      </c>
      <c r="O24" s="41"/>
      <c r="P24" s="184"/>
      <c r="Q24" s="66">
        <f>_xlfn.IFERROR(IF(OR($C24="",O24="",P24=""),"",INDEX('①入力男子'!$G$7:$Z$86,MATCH($C24,'①入力男子'!$B$7:$B$86,0),MATCH(P24,'①入力男子'!$G$5:$Z$5,0))),"0")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231</v>
      </c>
    </row>
    <row r="25" spans="1:33" ht="13.5">
      <c r="A25" s="120">
        <v>12</v>
      </c>
      <c r="B25" s="222"/>
      <c r="C25" s="62"/>
      <c r="D25" s="121">
        <f>IF($C25="","",VLOOKUP($C25,'選手登録'!$A$27:$K$106,7,0))</f>
      </c>
      <c r="E25" s="122">
        <f>IF($C25="","",VLOOKUP($C25,'選手登録'!$A$27:$K$106,8,0))</f>
      </c>
      <c r="F25" s="176">
        <f>IF($C25="","",VLOOKUP($C25,'選手登録'!$A$27:$K$106,5,0))</f>
      </c>
      <c r="G25" s="177">
        <f>IF($C25="","",'選手登録'!C$6)</f>
      </c>
      <c r="H25" s="178">
        <f>IF($C25="","",VLOOKUP($C25,'選手登録'!$A$27:$K$106,11,0))</f>
      </c>
      <c r="I25" s="41"/>
      <c r="J25" s="184"/>
      <c r="K25" s="66">
        <f>_xlfn.IFERROR(IF(OR($C25="",I25="",J25=""),"",INDEX('①入力男子'!$G$7:$Z$86,MATCH($C25,'①入力男子'!$B$7:$B$86,0),MATCH(J25,'①入力男子'!$G$5:$Z$5,0))),"0")</f>
      </c>
      <c r="L25" s="43"/>
      <c r="M25" s="184"/>
      <c r="N25" s="66">
        <f>_xlfn.IFERROR(IF(OR($C25="",L25="",M25=""),"",INDEX('①入力男子'!$G$7:$Z$86,MATCH($C25,'①入力男子'!$B$7:$B$86,0),MATCH(M25,'①入力男子'!$G$5:$Z$5,0))),"0")</f>
      </c>
      <c r="O25" s="41"/>
      <c r="P25" s="184"/>
      <c r="Q25" s="66">
        <f>_xlfn.IFERROR(IF(OR($C25="",O25="",P25=""),"",INDEX('①入力男子'!$G$7:$Z$86,MATCH($C25,'①入力男子'!$B$7:$B$86,0),MATCH(P25,'①入力男子'!$G$5:$Z$5,0))),"0")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175</v>
      </c>
      <c r="AE25" s="81"/>
      <c r="AG25" s="69" t="s">
        <v>232</v>
      </c>
    </row>
    <row r="26" spans="1:33" ht="13.5">
      <c r="A26" s="120">
        <v>13</v>
      </c>
      <c r="B26" s="222"/>
      <c r="C26" s="62"/>
      <c r="D26" s="121">
        <f>IF($C26="","",VLOOKUP($C26,'選手登録'!$A$27:$K$106,7,0))</f>
      </c>
      <c r="E26" s="122">
        <f>IF($C26="","",VLOOKUP($C26,'選手登録'!$A$27:$K$106,8,0))</f>
      </c>
      <c r="F26" s="176">
        <f>IF($C26="","",VLOOKUP($C26,'選手登録'!$A$27:$K$106,5,0))</f>
      </c>
      <c r="G26" s="177">
        <f>IF($C26="","",'選手登録'!C$6)</f>
      </c>
      <c r="H26" s="178">
        <f>IF($C26="","",VLOOKUP($C26,'選手登録'!$A$27:$K$106,11,0))</f>
      </c>
      <c r="I26" s="41"/>
      <c r="J26" s="184"/>
      <c r="K26" s="66">
        <f>_xlfn.IFERROR(IF(OR($C26="",I26="",J26=""),"",INDEX('①入力男子'!$G$7:$Z$86,MATCH($C26,'①入力男子'!$B$7:$B$86,0),MATCH(J26,'①入力男子'!$G$5:$Z$5,0))),"0")</f>
      </c>
      <c r="L26" s="43"/>
      <c r="M26" s="184"/>
      <c r="N26" s="66">
        <f>_xlfn.IFERROR(IF(OR($C26="",L26="",M26=""),"",INDEX('①入力男子'!$G$7:$Z$86,MATCH($C26,'①入力男子'!$B$7:$B$86,0),MATCH(M26,'①入力男子'!$G$5:$Z$5,0))),"0")</f>
      </c>
      <c r="O26" s="41"/>
      <c r="P26" s="184"/>
      <c r="Q26" s="66">
        <f>_xlfn.IFERROR(IF(OR($C26="",O26="",P26=""),"",INDEX('①入力男子'!$G$7:$Z$86,MATCH($C26,'①入力男子'!$B$7:$B$86,0),MATCH(P26,'①入力男子'!$G$5:$Z$5,0))),"0")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176</v>
      </c>
      <c r="AE26" s="81"/>
      <c r="AG26" s="69" t="s">
        <v>233</v>
      </c>
    </row>
    <row r="27" spans="1:33" ht="13.5">
      <c r="A27" s="120">
        <v>14</v>
      </c>
      <c r="B27" s="222"/>
      <c r="C27" s="62"/>
      <c r="D27" s="121">
        <f>IF($C27="","",VLOOKUP($C27,'選手登録'!$A$27:$K$106,7,0))</f>
      </c>
      <c r="E27" s="122">
        <f>IF($C27="","",VLOOKUP($C27,'選手登録'!$A$27:$K$106,8,0))</f>
      </c>
      <c r="F27" s="176">
        <f>IF($C27="","",VLOOKUP($C27,'選手登録'!$A$27:$K$106,5,0))</f>
      </c>
      <c r="G27" s="177">
        <f>IF($C27="","",'選手登録'!C$6)</f>
      </c>
      <c r="H27" s="178">
        <f>IF($C27="","",VLOOKUP($C27,'選手登録'!$A$27:$K$106,11,0))</f>
      </c>
      <c r="I27" s="41"/>
      <c r="J27" s="184"/>
      <c r="K27" s="66">
        <f>_xlfn.IFERROR(IF(OR($C27="",I27="",J27=""),"",INDEX('①入力男子'!$G$7:$Z$86,MATCH($C27,'①入力男子'!$B$7:$B$86,0),MATCH(J27,'①入力男子'!$G$5:$Z$5,0))),"0")</f>
      </c>
      <c r="L27" s="43"/>
      <c r="M27" s="184"/>
      <c r="N27" s="66">
        <f>_xlfn.IFERROR(IF(OR($C27="",L27="",M27=""),"",INDEX('①入力男子'!$G$7:$Z$86,MATCH($C27,'①入力男子'!$B$7:$B$86,0),MATCH(M27,'①入力男子'!$G$5:$Z$5,0))),"0")</f>
      </c>
      <c r="O27" s="41"/>
      <c r="P27" s="184"/>
      <c r="Q27" s="66">
        <f>_xlfn.IFERROR(IF(OR($C27="",O27="",P27=""),"",INDEX('①入力男子'!$G$7:$Z$86,MATCH($C27,'①入力男子'!$B$7:$B$86,0),MATCH(P27,'①入力男子'!$G$5:$Z$5,0))),"0")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177</v>
      </c>
      <c r="AE27" s="81"/>
      <c r="AG27" s="69" t="s">
        <v>234</v>
      </c>
    </row>
    <row r="28" spans="1:33" ht="13.5">
      <c r="A28" s="120">
        <v>15</v>
      </c>
      <c r="B28" s="222"/>
      <c r="C28" s="62"/>
      <c r="D28" s="121">
        <f>IF($C28="","",VLOOKUP($C28,'選手登録'!$A$27:$K$106,7,0))</f>
      </c>
      <c r="E28" s="122">
        <f>IF($C28="","",VLOOKUP($C28,'選手登録'!$A$27:$K$106,8,0))</f>
      </c>
      <c r="F28" s="176">
        <f>IF($C28="","",VLOOKUP($C28,'選手登録'!$A$27:$K$106,5,0))</f>
      </c>
      <c r="G28" s="177">
        <f>IF($C28="","",'選手登録'!C$6)</f>
      </c>
      <c r="H28" s="178">
        <f>IF($C28="","",VLOOKUP($C28,'選手登録'!$A$27:$K$106,11,0))</f>
      </c>
      <c r="I28" s="41"/>
      <c r="J28" s="184"/>
      <c r="K28" s="66">
        <f>_xlfn.IFERROR(IF(OR($C28="",I28="",J28=""),"",INDEX('①入力男子'!$G$7:$Z$86,MATCH($C28,'①入力男子'!$B$7:$B$86,0),MATCH(J28,'①入力男子'!$G$5:$Z$5,0))),"0")</f>
      </c>
      <c r="L28" s="43"/>
      <c r="M28" s="184"/>
      <c r="N28" s="66">
        <f>_xlfn.IFERROR(IF(OR($C28="",L28="",M28=""),"",INDEX('①入力男子'!$G$7:$Z$86,MATCH($C28,'①入力男子'!$B$7:$B$86,0),MATCH(M28,'①入力男子'!$G$5:$Z$5,0))),"0")</f>
      </c>
      <c r="O28" s="41"/>
      <c r="P28" s="184"/>
      <c r="Q28" s="66">
        <f>_xlfn.IFERROR(IF(OR($C28="",O28="",P28=""),"",INDEX('①入力男子'!$G$7:$Z$86,MATCH($C28,'①入力男子'!$B$7:$B$86,0),MATCH(P28,'①入力男子'!$G$5:$Z$5,0))),"0")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178</v>
      </c>
      <c r="AE28" s="81"/>
      <c r="AG28" s="69" t="s">
        <v>235</v>
      </c>
    </row>
    <row r="29" spans="1:33" ht="13.5">
      <c r="A29" s="120">
        <v>16</v>
      </c>
      <c r="B29" s="222"/>
      <c r="C29" s="62"/>
      <c r="D29" s="121">
        <f>IF($C29="","",VLOOKUP($C29,'選手登録'!$A$27:$K$106,7,0))</f>
      </c>
      <c r="E29" s="122">
        <f>IF($C29="","",VLOOKUP($C29,'選手登録'!$A$27:$K$106,8,0))</f>
      </c>
      <c r="F29" s="176">
        <f>IF($C29="","",VLOOKUP($C29,'選手登録'!$A$27:$K$106,5,0))</f>
      </c>
      <c r="G29" s="177">
        <f>IF($C29="","",'選手登録'!C$6)</f>
      </c>
      <c r="H29" s="178">
        <f>IF($C29="","",VLOOKUP($C29,'選手登録'!$A$27:$K$106,11,0))</f>
      </c>
      <c r="I29" s="41"/>
      <c r="J29" s="184"/>
      <c r="K29" s="66">
        <f>_xlfn.IFERROR(IF(OR($C29="",I29="",J29=""),"",INDEX('①入力男子'!$G$7:$Z$86,MATCH($C29,'①入力男子'!$B$7:$B$86,0),MATCH(J29,'①入力男子'!$G$5:$Z$5,0))),"0")</f>
      </c>
      <c r="L29" s="43"/>
      <c r="M29" s="184"/>
      <c r="N29" s="66">
        <f>_xlfn.IFERROR(IF(OR($C29="",L29="",M29=""),"",INDEX('①入力男子'!$G$7:$Z$86,MATCH($C29,'①入力男子'!$B$7:$B$86,0),MATCH(M29,'①入力男子'!$G$5:$Z$5,0))),"0")</f>
      </c>
      <c r="O29" s="41"/>
      <c r="P29" s="184"/>
      <c r="Q29" s="66">
        <f>_xlfn.IFERROR(IF(OR($C29="",O29="",P29=""),"",INDEX('①入力男子'!$G$7:$Z$86,MATCH($C29,'①入力男子'!$B$7:$B$86,0),MATCH(P29,'①入力男子'!$G$5:$Z$5,0))),"0")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179</v>
      </c>
      <c r="AE29" s="81"/>
      <c r="AG29" s="69" t="s">
        <v>236</v>
      </c>
    </row>
    <row r="30" spans="1:33" ht="13.5">
      <c r="A30" s="120">
        <v>17</v>
      </c>
      <c r="B30" s="222"/>
      <c r="C30" s="62"/>
      <c r="D30" s="121">
        <f>IF($C30="","",VLOOKUP($C30,'選手登録'!$A$27:$K$106,7,0))</f>
      </c>
      <c r="E30" s="122">
        <f>IF($C30="","",VLOOKUP($C30,'選手登録'!$A$27:$K$106,8,0))</f>
      </c>
      <c r="F30" s="176">
        <f>IF($C30="","",VLOOKUP($C30,'選手登録'!$A$27:$K$106,5,0))</f>
      </c>
      <c r="G30" s="177">
        <f>IF($C30="","",'選手登録'!C$6)</f>
      </c>
      <c r="H30" s="178">
        <f>IF($C30="","",VLOOKUP($C30,'選手登録'!$A$27:$K$106,11,0))</f>
      </c>
      <c r="I30" s="41"/>
      <c r="J30" s="184"/>
      <c r="K30" s="66">
        <f>_xlfn.IFERROR(IF(OR($C30="",I30="",J30=""),"",INDEX('①入力男子'!$G$7:$Z$86,MATCH($C30,'①入力男子'!$B$7:$B$86,0),MATCH(J30,'①入力男子'!$G$5:$Z$5,0))),"0")</f>
      </c>
      <c r="L30" s="43"/>
      <c r="M30" s="184"/>
      <c r="N30" s="66">
        <f>_xlfn.IFERROR(IF(OR($C30="",L30="",M30=""),"",INDEX('①入力男子'!$G$7:$Z$86,MATCH($C30,'①入力男子'!$B$7:$B$86,0),MATCH(M30,'①入力男子'!$G$5:$Z$5,0))),"0")</f>
      </c>
      <c r="O30" s="41"/>
      <c r="P30" s="184"/>
      <c r="Q30" s="66">
        <f>_xlfn.IFERROR(IF(OR($C30="",O30="",P30=""),"",INDEX('①入力男子'!$G$7:$Z$86,MATCH($C30,'①入力男子'!$B$7:$B$86,0),MATCH(P30,'①入力男子'!$G$5:$Z$5,0))),"0")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237</v>
      </c>
    </row>
    <row r="31" spans="1:33" ht="13.5">
      <c r="A31" s="120">
        <v>18</v>
      </c>
      <c r="B31" s="222"/>
      <c r="C31" s="62"/>
      <c r="D31" s="121">
        <f>IF($C31="","",VLOOKUP($C31,'選手登録'!$A$27:$K$106,7,0))</f>
      </c>
      <c r="E31" s="122">
        <f>IF($C31="","",VLOOKUP($C31,'選手登録'!$A$27:$K$106,8,0))</f>
      </c>
      <c r="F31" s="176">
        <f>IF($C31="","",VLOOKUP($C31,'選手登録'!$A$27:$K$106,5,0))</f>
      </c>
      <c r="G31" s="177">
        <f>IF($C31="","",'選手登録'!C$6)</f>
      </c>
      <c r="H31" s="178">
        <f>IF($C31="","",VLOOKUP($C31,'選手登録'!$A$27:$K$106,11,0))</f>
      </c>
      <c r="I31" s="41"/>
      <c r="J31" s="184"/>
      <c r="K31" s="66">
        <f>_xlfn.IFERROR(IF(OR($C31="",I31="",J31=""),"",INDEX('①入力男子'!$G$7:$Z$86,MATCH($C31,'①入力男子'!$B$7:$B$86,0),MATCH(J31,'①入力男子'!$G$5:$Z$5,0))),"0")</f>
      </c>
      <c r="L31" s="43"/>
      <c r="M31" s="184"/>
      <c r="N31" s="66">
        <f>_xlfn.IFERROR(IF(OR($C31="",L31="",M31=""),"",INDEX('①入力男子'!$G$7:$Z$86,MATCH($C31,'①入力男子'!$B$7:$B$86,0),MATCH(M31,'①入力男子'!$G$5:$Z$5,0))),"0")</f>
      </c>
      <c r="O31" s="41"/>
      <c r="P31" s="184"/>
      <c r="Q31" s="66">
        <f>_xlfn.IFERROR(IF(OR($C31="",O31="",P31=""),"",INDEX('①入力男子'!$G$7:$Z$86,MATCH($C31,'①入力男子'!$B$7:$B$86,0),MATCH(P31,'①入力男子'!$G$5:$Z$5,0))),"0")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238</v>
      </c>
    </row>
    <row r="32" spans="1:33" ht="13.5">
      <c r="A32" s="125">
        <v>19</v>
      </c>
      <c r="B32" s="223"/>
      <c r="C32" s="62"/>
      <c r="D32" s="121">
        <f>IF($C32="","",VLOOKUP($C32,'選手登録'!$A$27:$K$106,7,0))</f>
      </c>
      <c r="E32" s="122">
        <f>IF($C32="","",VLOOKUP($C32,'選手登録'!$A$27:$K$106,8,0))</f>
      </c>
      <c r="F32" s="176">
        <f>IF($C32="","",VLOOKUP($C32,'選手登録'!$A$27:$K$106,5,0))</f>
      </c>
      <c r="G32" s="177">
        <f>IF($C32="","",'選手登録'!C$6)</f>
      </c>
      <c r="H32" s="178">
        <f>IF($C32="","",VLOOKUP($C32,'選手登録'!$A$27:$K$106,11,0))</f>
      </c>
      <c r="I32" s="41"/>
      <c r="J32" s="184"/>
      <c r="K32" s="66">
        <f>_xlfn.IFERROR(IF(OR($C32="",I32="",J32=""),"",INDEX('①入力男子'!$G$7:$Z$86,MATCH($C32,'①入力男子'!$B$7:$B$86,0),MATCH(J32,'①入力男子'!$G$5:$Z$5,0))),"0")</f>
      </c>
      <c r="L32" s="43"/>
      <c r="M32" s="184"/>
      <c r="N32" s="66">
        <f>_xlfn.IFERROR(IF(OR($C32="",L32="",M32=""),"",INDEX('①入力男子'!$G$7:$Z$86,MATCH($C32,'①入力男子'!$B$7:$B$86,0),MATCH(M32,'①入力男子'!$G$5:$Z$5,0))),"0")</f>
      </c>
      <c r="O32" s="41"/>
      <c r="P32" s="184"/>
      <c r="Q32" s="66">
        <f>_xlfn.IFERROR(IF(OR($C32="",O32="",P32=""),"",INDEX('①入力男子'!$G$7:$Z$86,MATCH($C32,'①入力男子'!$B$7:$B$86,0),MATCH(P32,'①入力男子'!$G$5:$Z$5,0))),"0")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239</v>
      </c>
    </row>
    <row r="33" spans="1:33" ht="13.5">
      <c r="A33" s="120">
        <v>20</v>
      </c>
      <c r="B33" s="222"/>
      <c r="C33" s="62"/>
      <c r="D33" s="121">
        <f>IF($C33="","",VLOOKUP($C33,'選手登録'!$A$27:$K$106,7,0))</f>
      </c>
      <c r="E33" s="122">
        <f>IF($C33="","",VLOOKUP($C33,'選手登録'!$A$27:$K$106,8,0))</f>
      </c>
      <c r="F33" s="176">
        <f>IF($C33="","",VLOOKUP($C33,'選手登録'!$A$27:$K$106,5,0))</f>
      </c>
      <c r="G33" s="177">
        <f>IF($C33="","",'選手登録'!C$6)</f>
      </c>
      <c r="H33" s="178">
        <f>IF($C33="","",VLOOKUP($C33,'選手登録'!$A$27:$K$106,11,0))</f>
      </c>
      <c r="I33" s="41"/>
      <c r="J33" s="184"/>
      <c r="K33" s="66">
        <f>_xlfn.IFERROR(IF(OR($C33="",I33="",J33=""),"",INDEX('①入力男子'!$G$7:$Z$86,MATCH($C33,'①入力男子'!$B$7:$B$86,0),MATCH(J33,'①入力男子'!$G$5:$Z$5,0))),"0")</f>
      </c>
      <c r="L33" s="43"/>
      <c r="M33" s="184"/>
      <c r="N33" s="66">
        <f>_xlfn.IFERROR(IF(OR($C33="",L33="",M33=""),"",INDEX('①入力男子'!$G$7:$Z$86,MATCH($C33,'①入力男子'!$B$7:$B$86,0),MATCH(M33,'①入力男子'!$G$5:$Z$5,0))),"0")</f>
      </c>
      <c r="O33" s="41"/>
      <c r="P33" s="184"/>
      <c r="Q33" s="66">
        <f>_xlfn.IFERROR(IF(OR($C33="",O33="",P33=""),"",INDEX('①入力男子'!$G$7:$Z$86,MATCH($C33,'①入力男子'!$B$7:$B$86,0),MATCH(P33,'①入力男子'!$G$5:$Z$5,0))),"0")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240</v>
      </c>
    </row>
    <row r="34" spans="1:30" ht="13.5">
      <c r="A34" s="120">
        <v>21</v>
      </c>
      <c r="B34" s="222"/>
      <c r="C34" s="62"/>
      <c r="D34" s="121">
        <f>IF($C34="","",VLOOKUP($C34,'選手登録'!$A$27:$K$106,7,0))</f>
      </c>
      <c r="E34" s="122">
        <f>IF($C34="","",VLOOKUP($C34,'選手登録'!$A$27:$K$106,8,0))</f>
      </c>
      <c r="F34" s="176">
        <f>IF($C34="","",VLOOKUP($C34,'選手登録'!$A$27:$K$106,5,0))</f>
      </c>
      <c r="G34" s="177">
        <f>IF($C34="","",'選手登録'!C$6)</f>
      </c>
      <c r="H34" s="178">
        <f>IF($C34="","",VLOOKUP($C34,'選手登録'!$A$27:$K$106,11,0))</f>
      </c>
      <c r="I34" s="41"/>
      <c r="J34" s="184"/>
      <c r="K34" s="66">
        <f>_xlfn.IFERROR(IF(OR($C34="",I34="",J34=""),"",INDEX('①入力男子'!$G$7:$Z$86,MATCH($C34,'①入力男子'!$B$7:$B$86,0),MATCH(J34,'①入力男子'!$G$5:$Z$5,0))),"0")</f>
      </c>
      <c r="L34" s="43"/>
      <c r="M34" s="184"/>
      <c r="N34" s="66">
        <f>_xlfn.IFERROR(IF(OR($C34="",L34="",M34=""),"",INDEX('①入力男子'!$G$7:$Z$86,MATCH($C34,'①入力男子'!$B$7:$B$86,0),MATCH(M34,'①入力男子'!$G$5:$Z$5,0))),"0")</f>
      </c>
      <c r="O34" s="41"/>
      <c r="P34" s="184"/>
      <c r="Q34" s="66">
        <f>_xlfn.IFERROR(IF(OR($C34="",O34="",P34=""),"",INDEX('①入力男子'!$G$7:$Z$86,MATCH($C34,'①入力男子'!$B$7:$B$86,0),MATCH(P34,'①入力男子'!$G$5:$Z$5,0))),"0")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180</v>
      </c>
    </row>
    <row r="35" spans="1:30" ht="13.5">
      <c r="A35" s="120">
        <v>22</v>
      </c>
      <c r="B35" s="222"/>
      <c r="C35" s="62"/>
      <c r="D35" s="121">
        <f>IF($C35="","",VLOOKUP($C35,'選手登録'!$A$27:$K$106,7,0))</f>
      </c>
      <c r="E35" s="122">
        <f>IF($C35="","",VLOOKUP($C35,'選手登録'!$A$27:$K$106,8,0))</f>
      </c>
      <c r="F35" s="176">
        <f>IF($C35="","",VLOOKUP($C35,'選手登録'!$A$27:$K$106,5,0))</f>
      </c>
      <c r="G35" s="177">
        <f>IF($C35="","",'選手登録'!C$6)</f>
      </c>
      <c r="H35" s="178">
        <f>IF($C35="","",VLOOKUP($C35,'選手登録'!$A$27:$K$106,11,0))</f>
      </c>
      <c r="I35" s="41"/>
      <c r="J35" s="184"/>
      <c r="K35" s="66">
        <f>_xlfn.IFERROR(IF(OR($C35="",I35="",J35=""),"",INDEX('①入力男子'!$G$7:$Z$86,MATCH($C35,'①入力男子'!$B$7:$B$86,0),MATCH(J35,'①入力男子'!$G$5:$Z$5,0))),"0")</f>
      </c>
      <c r="L35" s="43"/>
      <c r="M35" s="184"/>
      <c r="N35" s="66">
        <f>_xlfn.IFERROR(IF(OR($C35="",L35="",M35=""),"",INDEX('①入力男子'!$G$7:$Z$86,MATCH($C35,'①入力男子'!$B$7:$B$86,0),MATCH(M35,'①入力男子'!$G$5:$Z$5,0))),"0")</f>
      </c>
      <c r="O35" s="41"/>
      <c r="P35" s="184"/>
      <c r="Q35" s="66">
        <f>_xlfn.IFERROR(IF(OR($C35="",O35="",P35=""),"",INDEX('①入力男子'!$G$7:$Z$86,MATCH($C35,'①入力男子'!$B$7:$B$86,0),MATCH(P35,'①入力男子'!$G$5:$Z$5,0))),"0")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181</v>
      </c>
    </row>
    <row r="36" spans="1:30" ht="13.5">
      <c r="A36" s="120">
        <v>23</v>
      </c>
      <c r="B36" s="222"/>
      <c r="C36" s="62"/>
      <c r="D36" s="121">
        <f>IF($C36="","",VLOOKUP($C36,'選手登録'!$A$27:$K$106,7,0))</f>
      </c>
      <c r="E36" s="122">
        <f>IF($C36="","",VLOOKUP($C36,'選手登録'!$A$27:$K$106,8,0))</f>
      </c>
      <c r="F36" s="176">
        <f>IF($C36="","",VLOOKUP($C36,'選手登録'!$A$27:$K$106,5,0))</f>
      </c>
      <c r="G36" s="177">
        <f>IF($C36="","",'選手登録'!C$6)</f>
      </c>
      <c r="H36" s="178">
        <f>IF($C36="","",VLOOKUP($C36,'選手登録'!$A$27:$K$106,11,0))</f>
      </c>
      <c r="I36" s="41"/>
      <c r="J36" s="184"/>
      <c r="K36" s="66">
        <f>_xlfn.IFERROR(IF(OR($C36="",I36="",J36=""),"",INDEX('①入力男子'!$G$7:$Z$86,MATCH($C36,'①入力男子'!$B$7:$B$86,0),MATCH(J36,'①入力男子'!$G$5:$Z$5,0))),"0")</f>
      </c>
      <c r="L36" s="43"/>
      <c r="M36" s="184"/>
      <c r="N36" s="66">
        <f>_xlfn.IFERROR(IF(OR($C36="",L36="",M36=""),"",INDEX('①入力男子'!$G$7:$Z$86,MATCH($C36,'①入力男子'!$B$7:$B$86,0),MATCH(M36,'①入力男子'!$G$5:$Z$5,0))),"0")</f>
      </c>
      <c r="O36" s="41"/>
      <c r="P36" s="184"/>
      <c r="Q36" s="66">
        <f>_xlfn.IFERROR(IF(OR($C36="",O36="",P36=""),"",INDEX('①入力男子'!$G$7:$Z$86,MATCH($C36,'①入力男子'!$B$7:$B$86,0),MATCH(P36,'①入力男子'!$G$5:$Z$5,0))),"0")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182</v>
      </c>
    </row>
    <row r="37" spans="1:30" ht="13.5">
      <c r="A37" s="120">
        <v>24</v>
      </c>
      <c r="B37" s="222"/>
      <c r="C37" s="62"/>
      <c r="D37" s="121">
        <f>IF($C37="","",VLOOKUP($C37,'選手登録'!$A$27:$K$106,7,0))</f>
      </c>
      <c r="E37" s="122">
        <f>IF($C37="","",VLOOKUP($C37,'選手登録'!$A$27:$K$106,8,0))</f>
      </c>
      <c r="F37" s="176">
        <f>IF($C37="","",VLOOKUP($C37,'選手登録'!$A$27:$K$106,5,0))</f>
      </c>
      <c r="G37" s="177">
        <f>IF($C37="","",'選手登録'!C$6)</f>
      </c>
      <c r="H37" s="178">
        <f>IF($C37="","",VLOOKUP($C37,'選手登録'!$A$27:$K$106,11,0))</f>
      </c>
      <c r="I37" s="41"/>
      <c r="J37" s="184"/>
      <c r="K37" s="66">
        <f>_xlfn.IFERROR(IF(OR($C37="",I37="",J37=""),"",INDEX('①入力男子'!$G$7:$Z$86,MATCH($C37,'①入力男子'!$B$7:$B$86,0),MATCH(J37,'①入力男子'!$G$5:$Z$5,0))),"0")</f>
      </c>
      <c r="L37" s="43"/>
      <c r="M37" s="184"/>
      <c r="N37" s="66">
        <f>_xlfn.IFERROR(IF(OR($C37="",L37="",M37=""),"",INDEX('①入力男子'!$G$7:$Z$86,MATCH($C37,'①入力男子'!$B$7:$B$86,0),MATCH(M37,'①入力男子'!$G$5:$Z$5,0))),"0")</f>
      </c>
      <c r="O37" s="41"/>
      <c r="P37" s="184"/>
      <c r="Q37" s="66">
        <f>_xlfn.IFERROR(IF(OR($C37="",O37="",P37=""),"",INDEX('①入力男子'!$G$7:$Z$86,MATCH($C37,'①入力男子'!$B$7:$B$86,0),MATCH(P37,'①入力男子'!$G$5:$Z$5,0))),"0")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183</v>
      </c>
    </row>
    <row r="38" spans="1:30" ht="13.5">
      <c r="A38" s="120">
        <v>25</v>
      </c>
      <c r="B38" s="222"/>
      <c r="C38" s="62"/>
      <c r="D38" s="121">
        <f>IF($C38="","",VLOOKUP($C38,'選手登録'!$A$27:$K$106,7,0))</f>
      </c>
      <c r="E38" s="122">
        <f>IF($C38="","",VLOOKUP($C38,'選手登録'!$A$27:$K$106,8,0))</f>
      </c>
      <c r="F38" s="176">
        <f>IF($C38="","",VLOOKUP($C38,'選手登録'!$A$27:$K$106,5,0))</f>
      </c>
      <c r="G38" s="177">
        <f>IF($C38="","",'選手登録'!C$6)</f>
      </c>
      <c r="H38" s="178">
        <f>IF($C38="","",VLOOKUP($C38,'選手登録'!$A$27:$K$106,11,0))</f>
      </c>
      <c r="I38" s="41"/>
      <c r="J38" s="184"/>
      <c r="K38" s="66">
        <f>_xlfn.IFERROR(IF(OR($C38="",I38="",J38=""),"",INDEX('①入力男子'!$G$7:$Z$86,MATCH($C38,'①入力男子'!$B$7:$B$86,0),MATCH(J38,'①入力男子'!$G$5:$Z$5,0))),"0")</f>
      </c>
      <c r="L38" s="43"/>
      <c r="M38" s="184"/>
      <c r="N38" s="66">
        <f>_xlfn.IFERROR(IF(OR($C38="",L38="",M38=""),"",INDEX('①入力男子'!$G$7:$Z$86,MATCH($C38,'①入力男子'!$B$7:$B$86,0),MATCH(M38,'①入力男子'!$G$5:$Z$5,0))),"0")</f>
      </c>
      <c r="O38" s="41"/>
      <c r="P38" s="184"/>
      <c r="Q38" s="66">
        <f>_xlfn.IFERROR(IF(OR($C38="",O38="",P38=""),"",INDEX('①入力男子'!$G$7:$Z$86,MATCH($C38,'①入力男子'!$B$7:$B$86,0),MATCH(P38,'①入力男子'!$G$5:$Z$5,0))),"0")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184</v>
      </c>
    </row>
    <row r="39" spans="1:30" ht="13.5">
      <c r="A39" s="120">
        <v>26</v>
      </c>
      <c r="B39" s="222"/>
      <c r="C39" s="62"/>
      <c r="D39" s="121">
        <f>IF($C39="","",VLOOKUP($C39,'選手登録'!$A$27:$K$106,7,0))</f>
      </c>
      <c r="E39" s="122">
        <f>IF($C39="","",VLOOKUP($C39,'選手登録'!$A$27:$K$106,8,0))</f>
      </c>
      <c r="F39" s="176">
        <f>IF($C39="","",VLOOKUP($C39,'選手登録'!$A$27:$K$106,5,0))</f>
      </c>
      <c r="G39" s="177">
        <f>IF($C39="","",'選手登録'!C$6)</f>
      </c>
      <c r="H39" s="178">
        <f>IF($C39="","",VLOOKUP($C39,'選手登録'!$A$27:$K$106,11,0))</f>
      </c>
      <c r="I39" s="41"/>
      <c r="J39" s="184"/>
      <c r="K39" s="66">
        <f>_xlfn.IFERROR(IF(OR($C39="",I39="",J39=""),"",INDEX('①入力男子'!$G$7:$Z$86,MATCH($C39,'①入力男子'!$B$7:$B$86,0),MATCH(J39,'①入力男子'!$G$5:$Z$5,0))),"0")</f>
      </c>
      <c r="L39" s="43"/>
      <c r="M39" s="184"/>
      <c r="N39" s="66">
        <f>_xlfn.IFERROR(IF(OR($C39="",L39="",M39=""),"",INDEX('①入力男子'!$G$7:$Z$86,MATCH($C39,'①入力男子'!$B$7:$B$86,0),MATCH(M39,'①入力男子'!$G$5:$Z$5,0))),"0")</f>
      </c>
      <c r="O39" s="41"/>
      <c r="P39" s="184"/>
      <c r="Q39" s="66">
        <f>_xlfn.IFERROR(IF(OR($C39="",O39="",P39=""),"",INDEX('①入力男子'!$G$7:$Z$86,MATCH($C39,'①入力男子'!$B$7:$B$86,0),MATCH(P39,'①入力男子'!$G$5:$Z$5,0))),"0")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185</v>
      </c>
    </row>
    <row r="40" spans="1:30" ht="13.5">
      <c r="A40" s="120">
        <v>27</v>
      </c>
      <c r="B40" s="222"/>
      <c r="C40" s="62"/>
      <c r="D40" s="121">
        <f>IF($C40="","",VLOOKUP($C40,'選手登録'!$A$27:$K$106,7,0))</f>
      </c>
      <c r="E40" s="122">
        <f>IF($C40="","",VLOOKUP($C40,'選手登録'!$A$27:$K$106,8,0))</f>
      </c>
      <c r="F40" s="176">
        <f>IF($C40="","",VLOOKUP($C40,'選手登録'!$A$27:$K$106,5,0))</f>
      </c>
      <c r="G40" s="177">
        <f>IF($C40="","",'選手登録'!C$6)</f>
      </c>
      <c r="H40" s="178">
        <f>IF($C40="","",VLOOKUP($C40,'選手登録'!$A$27:$K$106,11,0))</f>
      </c>
      <c r="I40" s="41"/>
      <c r="J40" s="184"/>
      <c r="K40" s="66">
        <f>_xlfn.IFERROR(IF(OR($C40="",I40="",J40=""),"",INDEX('①入力男子'!$G$7:$Z$86,MATCH($C40,'①入力男子'!$B$7:$B$86,0),MATCH(J40,'①入力男子'!$G$5:$Z$5,0))),"0")</f>
      </c>
      <c r="L40" s="43"/>
      <c r="M40" s="184"/>
      <c r="N40" s="66">
        <f>_xlfn.IFERROR(IF(OR($C40="",L40="",M40=""),"",INDEX('①入力男子'!$G$7:$Z$86,MATCH($C40,'①入力男子'!$B$7:$B$86,0),MATCH(M40,'①入力男子'!$G$5:$Z$5,0))),"0")</f>
      </c>
      <c r="O40" s="41"/>
      <c r="P40" s="184"/>
      <c r="Q40" s="66">
        <f>_xlfn.IFERROR(IF(OR($C40="",O40="",P40=""),"",INDEX('①入力男子'!$G$7:$Z$86,MATCH($C40,'①入力男子'!$B$7:$B$86,0),MATCH(P40,'①入力男子'!$G$5:$Z$5,0))),"0")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186</v>
      </c>
    </row>
    <row r="41" spans="1:30" ht="13.5">
      <c r="A41" s="120">
        <v>28</v>
      </c>
      <c r="B41" s="222"/>
      <c r="C41" s="62"/>
      <c r="D41" s="121">
        <f>IF($C41="","",VLOOKUP($C41,'選手登録'!$A$27:$K$106,7,0))</f>
      </c>
      <c r="E41" s="122">
        <f>IF($C41="","",VLOOKUP($C41,'選手登録'!$A$27:$K$106,8,0))</f>
      </c>
      <c r="F41" s="176">
        <f>IF($C41="","",VLOOKUP($C41,'選手登録'!$A$27:$K$106,5,0))</f>
      </c>
      <c r="G41" s="177">
        <f>IF($C41="","",'選手登録'!C$6)</f>
      </c>
      <c r="H41" s="178">
        <f>IF($C41="","",VLOOKUP($C41,'選手登録'!$A$27:$K$106,11,0))</f>
      </c>
      <c r="I41" s="41"/>
      <c r="J41" s="184"/>
      <c r="K41" s="66">
        <f>_xlfn.IFERROR(IF(OR($C41="",I41="",J41=""),"",INDEX('①入力男子'!$G$7:$Z$86,MATCH($C41,'①入力男子'!$B$7:$B$86,0),MATCH(J41,'①入力男子'!$G$5:$Z$5,0))),"0")</f>
      </c>
      <c r="L41" s="43"/>
      <c r="M41" s="184"/>
      <c r="N41" s="66">
        <f>_xlfn.IFERROR(IF(OR($C41="",L41="",M41=""),"",INDEX('①入力男子'!$G$7:$Z$86,MATCH($C41,'①入力男子'!$B$7:$B$86,0),MATCH(M41,'①入力男子'!$G$5:$Z$5,0))),"0")</f>
      </c>
      <c r="O41" s="41"/>
      <c r="P41" s="184"/>
      <c r="Q41" s="66">
        <f>_xlfn.IFERROR(IF(OR($C41="",O41="",P41=""),"",INDEX('①入力男子'!$G$7:$Z$86,MATCH($C41,'①入力男子'!$B$7:$B$86,0),MATCH(P41,'①入力男子'!$G$5:$Z$5,0))),"0")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187</v>
      </c>
    </row>
    <row r="42" spans="1:30" ht="13.5">
      <c r="A42" s="120">
        <v>29</v>
      </c>
      <c r="B42" s="222"/>
      <c r="C42" s="62"/>
      <c r="D42" s="121">
        <f>IF($C42="","",VLOOKUP($C42,'選手登録'!$A$27:$K$106,7,0))</f>
      </c>
      <c r="E42" s="122">
        <f>IF($C42="","",VLOOKUP($C42,'選手登録'!$A$27:$K$106,8,0))</f>
      </c>
      <c r="F42" s="176">
        <f>IF($C42="","",VLOOKUP($C42,'選手登録'!$A$27:$K$106,5,0))</f>
      </c>
      <c r="G42" s="177">
        <f>IF($C42="","",'選手登録'!C$6)</f>
      </c>
      <c r="H42" s="178">
        <f>IF($C42="","",VLOOKUP($C42,'選手登録'!$A$27:$K$106,11,0))</f>
      </c>
      <c r="I42" s="41"/>
      <c r="J42" s="184"/>
      <c r="K42" s="66">
        <f>_xlfn.IFERROR(IF(OR($C42="",I42="",J42=""),"",INDEX('①入力男子'!$G$7:$Z$86,MATCH($C42,'①入力男子'!$B$7:$B$86,0),MATCH(J42,'①入力男子'!$G$5:$Z$5,0))),"0")</f>
      </c>
      <c r="L42" s="43"/>
      <c r="M42" s="184"/>
      <c r="N42" s="66">
        <f>_xlfn.IFERROR(IF(OR($C42="",L42="",M42=""),"",INDEX('①入力男子'!$G$7:$Z$86,MATCH($C42,'①入力男子'!$B$7:$B$86,0),MATCH(M42,'①入力男子'!$G$5:$Z$5,0))),"0")</f>
      </c>
      <c r="O42" s="41"/>
      <c r="P42" s="184"/>
      <c r="Q42" s="66">
        <f>_xlfn.IFERROR(IF(OR($C42="",O42="",P42=""),"",INDEX('①入力男子'!$G$7:$Z$86,MATCH($C42,'①入力男子'!$B$7:$B$86,0),MATCH(P42,'①入力男子'!$G$5:$Z$5,0))),"0")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188</v>
      </c>
    </row>
    <row r="43" spans="1:30" ht="13.5">
      <c r="A43" s="120">
        <v>30</v>
      </c>
      <c r="B43" s="222"/>
      <c r="C43" s="62"/>
      <c r="D43" s="121">
        <f>IF($C43="","",VLOOKUP($C43,'選手登録'!$A$27:$K$106,7,0))</f>
      </c>
      <c r="E43" s="122">
        <f>IF($C43="","",VLOOKUP($C43,'選手登録'!$A$27:$K$106,8,0))</f>
      </c>
      <c r="F43" s="176">
        <f>IF($C43="","",VLOOKUP($C43,'選手登録'!$A$27:$K$106,5,0))</f>
      </c>
      <c r="G43" s="177">
        <f>IF($C43="","",'選手登録'!C$6)</f>
      </c>
      <c r="H43" s="178">
        <f>IF($C43="","",VLOOKUP($C43,'選手登録'!$A$27:$K$106,11,0))</f>
      </c>
      <c r="I43" s="41"/>
      <c r="J43" s="184"/>
      <c r="K43" s="66">
        <f>_xlfn.IFERROR(IF(OR($C43="",I43="",J43=""),"",INDEX('①入力男子'!$G$7:$Z$86,MATCH($C43,'①入力男子'!$B$7:$B$86,0),MATCH(J43,'①入力男子'!$G$5:$Z$5,0))),"0")</f>
      </c>
      <c r="L43" s="43"/>
      <c r="M43" s="184"/>
      <c r="N43" s="66">
        <f>_xlfn.IFERROR(IF(OR($C43="",L43="",M43=""),"",INDEX('①入力男子'!$G$7:$Z$86,MATCH($C43,'①入力男子'!$B$7:$B$86,0),MATCH(M43,'①入力男子'!$G$5:$Z$5,0))),"0")</f>
      </c>
      <c r="O43" s="41"/>
      <c r="P43" s="184"/>
      <c r="Q43" s="66">
        <f>_xlfn.IFERROR(IF(OR($C43="",O43="",P43=""),"",INDEX('①入力男子'!$G$7:$Z$86,MATCH($C43,'①入力男子'!$B$7:$B$86,0),MATCH(P43,'①入力男子'!$G$5:$Z$5,0))),"0")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189</v>
      </c>
    </row>
    <row r="44" spans="1:30" ht="13.5">
      <c r="A44" s="120">
        <v>31</v>
      </c>
      <c r="B44" s="222"/>
      <c r="C44" s="62"/>
      <c r="D44" s="121">
        <f>IF($C44="","",VLOOKUP($C44,'選手登録'!$A$27:$K$106,7,0))</f>
      </c>
      <c r="E44" s="122">
        <f>IF($C44="","",VLOOKUP($C44,'選手登録'!$A$27:$K$106,8,0))</f>
      </c>
      <c r="F44" s="176">
        <f>IF($C44="","",VLOOKUP($C44,'選手登録'!$A$27:$K$106,5,0))</f>
      </c>
      <c r="G44" s="177">
        <f>IF($C44="","",'選手登録'!C$6)</f>
      </c>
      <c r="H44" s="178">
        <f>IF($C44="","",VLOOKUP($C44,'選手登録'!$A$27:$K$106,11,0))</f>
      </c>
      <c r="I44" s="41"/>
      <c r="J44" s="184"/>
      <c r="K44" s="66">
        <f>_xlfn.IFERROR(IF(OR($C44="",I44="",J44=""),"",INDEX('①入力男子'!$G$7:$Z$86,MATCH($C44,'①入力男子'!$B$7:$B$86,0),MATCH(J44,'①入力男子'!$G$5:$Z$5,0))),"0")</f>
      </c>
      <c r="L44" s="43"/>
      <c r="M44" s="184"/>
      <c r="N44" s="66">
        <f>_xlfn.IFERROR(IF(OR($C44="",L44="",M44=""),"",INDEX('①入力男子'!$G$7:$Z$86,MATCH($C44,'①入力男子'!$B$7:$B$86,0),MATCH(M44,'①入力男子'!$G$5:$Z$5,0))),"0")</f>
      </c>
      <c r="O44" s="41"/>
      <c r="P44" s="184"/>
      <c r="Q44" s="66">
        <f>_xlfn.IFERROR(IF(OR($C44="",O44="",P44=""),"",INDEX('①入力男子'!$G$7:$Z$86,MATCH($C44,'①入力男子'!$B$7:$B$86,0),MATCH(P44,'①入力男子'!$G$5:$Z$5,0))),"0")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190</v>
      </c>
    </row>
    <row r="45" spans="1:30" ht="13.5">
      <c r="A45" s="120">
        <v>32</v>
      </c>
      <c r="B45" s="222"/>
      <c r="C45" s="62"/>
      <c r="D45" s="121">
        <f>IF($C45="","",VLOOKUP($C45,'選手登録'!$A$27:$K$106,7,0))</f>
      </c>
      <c r="E45" s="122">
        <f>IF($C45="","",VLOOKUP($C45,'選手登録'!$A$27:$K$106,8,0))</f>
      </c>
      <c r="F45" s="176">
        <f>IF($C45="","",VLOOKUP($C45,'選手登録'!$A$27:$K$106,5,0))</f>
      </c>
      <c r="G45" s="177">
        <f>IF($C45="","",'選手登録'!C$6)</f>
      </c>
      <c r="H45" s="178">
        <f>IF($C45="","",VLOOKUP($C45,'選手登録'!$A$27:$K$106,11,0))</f>
      </c>
      <c r="I45" s="41"/>
      <c r="J45" s="184"/>
      <c r="K45" s="66">
        <f>_xlfn.IFERROR(IF(OR($C45="",I45="",J45=""),"",INDEX('①入力男子'!$G$7:$Z$86,MATCH($C45,'①入力男子'!$B$7:$B$86,0),MATCH(J45,'①入力男子'!$G$5:$Z$5,0))),"0")</f>
      </c>
      <c r="L45" s="43"/>
      <c r="M45" s="184"/>
      <c r="N45" s="66">
        <f>_xlfn.IFERROR(IF(OR($C45="",L45="",M45=""),"",INDEX('①入力男子'!$G$7:$Z$86,MATCH($C45,'①入力男子'!$B$7:$B$86,0),MATCH(M45,'①入力男子'!$G$5:$Z$5,0))),"0")</f>
      </c>
      <c r="O45" s="41"/>
      <c r="P45" s="184"/>
      <c r="Q45" s="66">
        <f>_xlfn.IFERROR(IF(OR($C45="",O45="",P45=""),"",INDEX('①入力男子'!$G$7:$Z$86,MATCH($C45,'①入力男子'!$B$7:$B$86,0),MATCH(P45,'①入力男子'!$G$5:$Z$5,0))),"0")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191</v>
      </c>
    </row>
    <row r="46" spans="1:30" ht="13.5">
      <c r="A46" s="120">
        <v>33</v>
      </c>
      <c r="B46" s="222"/>
      <c r="C46" s="62"/>
      <c r="D46" s="121">
        <f>IF($C46="","",VLOOKUP($C46,'選手登録'!$A$27:$K$106,7,0))</f>
      </c>
      <c r="E46" s="122">
        <f>IF($C46="","",VLOOKUP($C46,'選手登録'!$A$27:$K$106,8,0))</f>
      </c>
      <c r="F46" s="176">
        <f>IF($C46="","",VLOOKUP($C46,'選手登録'!$A$27:$K$106,5,0))</f>
      </c>
      <c r="G46" s="177">
        <f>IF($C46="","",'選手登録'!C$6)</f>
      </c>
      <c r="H46" s="178">
        <f>IF($C46="","",VLOOKUP($C46,'選手登録'!$A$27:$K$106,11,0))</f>
      </c>
      <c r="I46" s="41"/>
      <c r="J46" s="184"/>
      <c r="K46" s="66">
        <f>_xlfn.IFERROR(IF(OR($C46="",I46="",J46=""),"",INDEX('①入力男子'!$G$7:$Z$86,MATCH($C46,'①入力男子'!$B$7:$B$86,0),MATCH(J46,'①入力男子'!$G$5:$Z$5,0))),"0")</f>
      </c>
      <c r="L46" s="43"/>
      <c r="M46" s="184"/>
      <c r="N46" s="66">
        <f>_xlfn.IFERROR(IF(OR($C46="",L46="",M46=""),"",INDEX('①入力男子'!$G$7:$Z$86,MATCH($C46,'①入力男子'!$B$7:$B$86,0),MATCH(M46,'①入力男子'!$G$5:$Z$5,0))),"0")</f>
      </c>
      <c r="O46" s="41"/>
      <c r="P46" s="184"/>
      <c r="Q46" s="66">
        <f>_xlfn.IFERROR(IF(OR($C46="",O46="",P46=""),"",INDEX('①入力男子'!$G$7:$Z$86,MATCH($C46,'①入力男子'!$B$7:$B$86,0),MATCH(P46,'①入力男子'!$G$5:$Z$5,0))),"0")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192</v>
      </c>
    </row>
    <row r="47" spans="1:30" ht="13.5">
      <c r="A47" s="120">
        <v>34</v>
      </c>
      <c r="B47" s="222"/>
      <c r="C47" s="62"/>
      <c r="D47" s="121">
        <f>IF($C47="","",VLOOKUP($C47,'選手登録'!$A$27:$K$106,7,0))</f>
      </c>
      <c r="E47" s="122">
        <f>IF($C47="","",VLOOKUP($C47,'選手登録'!$A$27:$K$106,8,0))</f>
      </c>
      <c r="F47" s="176">
        <f>IF($C47="","",VLOOKUP($C47,'選手登録'!$A$27:$K$106,5,0))</f>
      </c>
      <c r="G47" s="177">
        <f>IF($C47="","",'選手登録'!C$6)</f>
      </c>
      <c r="H47" s="178">
        <f>IF($C47="","",VLOOKUP($C47,'選手登録'!$A$27:$K$106,11,0))</f>
      </c>
      <c r="I47" s="41"/>
      <c r="J47" s="184"/>
      <c r="K47" s="66">
        <f>_xlfn.IFERROR(IF(OR($C47="",I47="",J47=""),"",INDEX('①入力男子'!$G$7:$Z$86,MATCH($C47,'①入力男子'!$B$7:$B$86,0),MATCH(J47,'①入力男子'!$G$5:$Z$5,0))),"0")</f>
      </c>
      <c r="L47" s="43"/>
      <c r="M47" s="184"/>
      <c r="N47" s="66">
        <f>_xlfn.IFERROR(IF(OR($C47="",L47="",M47=""),"",INDEX('①入力男子'!$G$7:$Z$86,MATCH($C47,'①入力男子'!$B$7:$B$86,0),MATCH(M47,'①入力男子'!$G$5:$Z$5,0))),"0")</f>
      </c>
      <c r="O47" s="41"/>
      <c r="P47" s="184"/>
      <c r="Q47" s="66">
        <f>_xlfn.IFERROR(IF(OR($C47="",O47="",P47=""),"",INDEX('①入力男子'!$G$7:$Z$86,MATCH($C47,'①入力男子'!$B$7:$B$86,0),MATCH(P47,'①入力男子'!$G$5:$Z$5,0))),"0")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193</v>
      </c>
    </row>
    <row r="48" spans="1:30" ht="13.5">
      <c r="A48" s="120">
        <v>35</v>
      </c>
      <c r="B48" s="222"/>
      <c r="C48" s="62"/>
      <c r="D48" s="121">
        <f>IF($C48="","",VLOOKUP($C48,'選手登録'!$A$27:$K$106,7,0))</f>
      </c>
      <c r="E48" s="122">
        <f>IF($C48="","",VLOOKUP($C48,'選手登録'!$A$27:$K$106,8,0))</f>
      </c>
      <c r="F48" s="176">
        <f>IF($C48="","",VLOOKUP($C48,'選手登録'!$A$27:$K$106,5,0))</f>
      </c>
      <c r="G48" s="177">
        <f>IF($C48="","",'選手登録'!C$6)</f>
      </c>
      <c r="H48" s="178">
        <f>IF($C48="","",VLOOKUP($C48,'選手登録'!$A$27:$K$106,11,0))</f>
      </c>
      <c r="I48" s="41"/>
      <c r="J48" s="184"/>
      <c r="K48" s="66">
        <f>_xlfn.IFERROR(IF(OR($C48="",I48="",J48=""),"",INDEX('①入力男子'!$G$7:$Z$86,MATCH($C48,'①入力男子'!$B$7:$B$86,0),MATCH(J48,'①入力男子'!$G$5:$Z$5,0))),"0")</f>
      </c>
      <c r="L48" s="43"/>
      <c r="M48" s="184"/>
      <c r="N48" s="66">
        <f>_xlfn.IFERROR(IF(OR($C48="",L48="",M48=""),"",INDEX('①入力男子'!$G$7:$Z$86,MATCH($C48,'①入力男子'!$B$7:$B$86,0),MATCH(M48,'①入力男子'!$G$5:$Z$5,0))),"0")</f>
      </c>
      <c r="O48" s="41"/>
      <c r="P48" s="184"/>
      <c r="Q48" s="66">
        <f>_xlfn.IFERROR(IF(OR($C48="",O48="",P48=""),"",INDEX('①入力男子'!$G$7:$Z$86,MATCH($C48,'①入力男子'!$B$7:$B$86,0),MATCH(P48,'①入力男子'!$G$5:$Z$5,0))),"0")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194</v>
      </c>
    </row>
    <row r="49" spans="1:30" ht="13.5">
      <c r="A49" s="120">
        <v>36</v>
      </c>
      <c r="B49" s="222"/>
      <c r="C49" s="62"/>
      <c r="D49" s="121">
        <f>IF($C49="","",VLOOKUP($C49,'選手登録'!$A$27:$K$106,7,0))</f>
      </c>
      <c r="E49" s="122">
        <f>IF($C49="","",VLOOKUP($C49,'選手登録'!$A$27:$K$106,8,0))</f>
      </c>
      <c r="F49" s="176">
        <f>IF($C49="","",VLOOKUP($C49,'選手登録'!$A$27:$K$106,5,0))</f>
      </c>
      <c r="G49" s="177">
        <f>IF($C49="","",'選手登録'!C$6)</f>
      </c>
      <c r="H49" s="178">
        <f>IF($C49="","",VLOOKUP($C49,'選手登録'!$A$27:$K$106,11,0))</f>
      </c>
      <c r="I49" s="41"/>
      <c r="J49" s="184"/>
      <c r="K49" s="66">
        <f>_xlfn.IFERROR(IF(OR($C49="",I49="",J49=""),"",INDEX('①入力男子'!$G$7:$Z$86,MATCH($C49,'①入力男子'!$B$7:$B$86,0),MATCH(J49,'①入力男子'!$G$5:$Z$5,0))),"0")</f>
      </c>
      <c r="L49" s="43"/>
      <c r="M49" s="184"/>
      <c r="N49" s="66">
        <f>_xlfn.IFERROR(IF(OR($C49="",L49="",M49=""),"",INDEX('①入力男子'!$G$7:$Z$86,MATCH($C49,'①入力男子'!$B$7:$B$86,0),MATCH(M49,'①入力男子'!$G$5:$Z$5,0))),"0")</f>
      </c>
      <c r="O49" s="41"/>
      <c r="P49" s="184"/>
      <c r="Q49" s="66">
        <f>_xlfn.IFERROR(IF(OR($C49="",O49="",P49=""),"",INDEX('①入力男子'!$G$7:$Z$86,MATCH($C49,'①入力男子'!$B$7:$B$86,0),MATCH(P49,'①入力男子'!$G$5:$Z$5,0))),"0")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195</v>
      </c>
    </row>
    <row r="50" spans="1:30" ht="13.5">
      <c r="A50" s="120">
        <v>37</v>
      </c>
      <c r="B50" s="222"/>
      <c r="C50" s="62"/>
      <c r="D50" s="121">
        <f>IF($C50="","",VLOOKUP($C50,'選手登録'!$A$27:$K$106,7,0))</f>
      </c>
      <c r="E50" s="122">
        <f>IF($C50="","",VLOOKUP($C50,'選手登録'!$A$27:$K$106,8,0))</f>
      </c>
      <c r="F50" s="176">
        <f>IF($C50="","",VLOOKUP($C50,'選手登録'!$A$27:$K$106,5,0))</f>
      </c>
      <c r="G50" s="177">
        <f>IF($C50="","",'選手登録'!C$6)</f>
      </c>
      <c r="H50" s="178">
        <f>IF($C50="","",VLOOKUP($C50,'選手登録'!$A$27:$K$106,11,0))</f>
      </c>
      <c r="I50" s="41"/>
      <c r="J50" s="184"/>
      <c r="K50" s="66">
        <f>_xlfn.IFERROR(IF(OR($C50="",I50="",J50=""),"",INDEX('①入力男子'!$G$7:$Z$86,MATCH($C50,'①入力男子'!$B$7:$B$86,0),MATCH(J50,'①入力男子'!$G$5:$Z$5,0))),"0")</f>
      </c>
      <c r="L50" s="43"/>
      <c r="M50" s="184"/>
      <c r="N50" s="66">
        <f>_xlfn.IFERROR(IF(OR($C50="",L50="",M50=""),"",INDEX('①入力男子'!$G$7:$Z$86,MATCH($C50,'①入力男子'!$B$7:$B$86,0),MATCH(M50,'①入力男子'!$G$5:$Z$5,0))),"0")</f>
      </c>
      <c r="O50" s="41"/>
      <c r="P50" s="184"/>
      <c r="Q50" s="66">
        <f>_xlfn.IFERROR(IF(OR($C50="",O50="",P50=""),"",INDEX('①入力男子'!$G$7:$Z$86,MATCH($C50,'①入力男子'!$B$7:$B$86,0),MATCH(P50,'①入力男子'!$G$5:$Z$5,0))),"0")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IF($C51="","",VLOOKUP($C51,'選手登録'!$A$27:$K$106,7,0))</f>
      </c>
      <c r="E51" s="122">
        <f>IF($C51="","",VLOOKUP($C51,'選手登録'!$A$27:$K$106,8,0))</f>
      </c>
      <c r="F51" s="176">
        <f>IF($C51="","",VLOOKUP($C51,'選手登録'!$A$27:$K$106,5,0))</f>
      </c>
      <c r="G51" s="177">
        <f>IF($C51="","",'選手登録'!C$6)</f>
      </c>
      <c r="H51" s="178">
        <f>IF($C51="","",VLOOKUP($C51,'選手登録'!$A$27:$K$106,11,0))</f>
      </c>
      <c r="I51" s="41"/>
      <c r="J51" s="184"/>
      <c r="K51" s="66">
        <f>_xlfn.IFERROR(IF(OR($C51="",I51="",J51=""),"",INDEX('①入力男子'!$G$7:$Z$86,MATCH($C51,'①入力男子'!$B$7:$B$86,0),MATCH(J51,'①入力男子'!$G$5:$Z$5,0))),"0")</f>
      </c>
      <c r="L51" s="43"/>
      <c r="M51" s="184"/>
      <c r="N51" s="66">
        <f>_xlfn.IFERROR(IF(OR($C51="",L51="",M51=""),"",INDEX('①入力男子'!$G$7:$Z$86,MATCH($C51,'①入力男子'!$B$7:$B$86,0),MATCH(M51,'①入力男子'!$G$5:$Z$5,0))),"0")</f>
      </c>
      <c r="O51" s="41"/>
      <c r="P51" s="184"/>
      <c r="Q51" s="66">
        <f>_xlfn.IFERROR(IF(OR($C51="",O51="",P51=""),"",INDEX('①入力男子'!$G$7:$Z$86,MATCH($C51,'①入力男子'!$B$7:$B$86,0),MATCH(P51,'①入力男子'!$G$5:$Z$5,0))),"0")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IF($C52="","",VLOOKUP($C52,'選手登録'!$A$27:$K$106,7,0))</f>
      </c>
      <c r="E52" s="122">
        <f>IF($C52="","",VLOOKUP($C52,'選手登録'!$A$27:$K$106,8,0))</f>
      </c>
      <c r="F52" s="176">
        <f>IF($C52="","",VLOOKUP($C52,'選手登録'!$A$27:$K$106,5,0))</f>
      </c>
      <c r="G52" s="177">
        <f>IF($C52="","",'選手登録'!C$6)</f>
      </c>
      <c r="H52" s="178">
        <f>IF($C52="","",VLOOKUP($C52,'選手登録'!$A$27:$K$106,11,0))</f>
      </c>
      <c r="I52" s="41"/>
      <c r="J52" s="184"/>
      <c r="K52" s="66">
        <f>_xlfn.IFERROR(IF(OR($C52="",I52="",J52=""),"",INDEX('①入力男子'!$G$7:$Z$86,MATCH($C52,'①入力男子'!$B$7:$B$86,0),MATCH(J52,'①入力男子'!$G$5:$Z$5,0))),"0")</f>
      </c>
      <c r="L52" s="43"/>
      <c r="M52" s="184"/>
      <c r="N52" s="66">
        <f>_xlfn.IFERROR(IF(OR($C52="",L52="",M52=""),"",INDEX('①入力男子'!$G$7:$Z$86,MATCH($C52,'①入力男子'!$B$7:$B$86,0),MATCH(M52,'①入力男子'!$G$5:$Z$5,0))),"0")</f>
      </c>
      <c r="O52" s="41"/>
      <c r="P52" s="184"/>
      <c r="Q52" s="66">
        <f>_xlfn.IFERROR(IF(OR($C52="",O52="",P52=""),"",INDEX('①入力男子'!$G$7:$Z$86,MATCH($C52,'①入力男子'!$B$7:$B$86,0),MATCH(P52,'①入力男子'!$G$5:$Z$5,0))),"0")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196</v>
      </c>
    </row>
    <row r="53" spans="1:30" ht="13.5">
      <c r="A53" s="126">
        <v>40</v>
      </c>
      <c r="B53" s="224"/>
      <c r="C53" s="63"/>
      <c r="D53" s="121">
        <f>IF($C53="","",VLOOKUP($C53,'選手登録'!$A$27:$K$106,7,0))</f>
      </c>
      <c r="E53" s="122">
        <f>IF($C53="","",VLOOKUP($C53,'選手登録'!$A$27:$K$106,8,0))</f>
      </c>
      <c r="F53" s="176">
        <f>IF($C53="","",VLOOKUP($C53,'選手登録'!$A$27:$K$106,5,0))</f>
      </c>
      <c r="G53" s="177">
        <f>IF($C53="","",'選手登録'!C$6)</f>
      </c>
      <c r="H53" s="178">
        <f>IF($C53="","",VLOOKUP($C53,'選手登録'!$A$27:$K$106,11,0))</f>
      </c>
      <c r="I53" s="45"/>
      <c r="J53" s="185"/>
      <c r="K53" s="67">
        <f>_xlfn.IFERROR(IF(OR($C53="",I53="",J53=""),"",INDEX('①入力男子'!$G$7:$Z$86,MATCH($C53,'①入力男子'!$B$7:$B$86,0),MATCH(J53,'①入力男子'!$G$5:$Z$5,0))),"0")</f>
      </c>
      <c r="L53" s="47"/>
      <c r="M53" s="185"/>
      <c r="N53" s="67">
        <f>_xlfn.IFERROR(IF(OR($C53="",L53="",M53=""),"",INDEX('①入力男子'!$G$7:$Z$86,MATCH($C53,'①入力男子'!$B$7:$B$86,0),MATCH(M53,'①入力男子'!$G$5:$Z$5,0))),"0")</f>
      </c>
      <c r="O53" s="45"/>
      <c r="P53" s="185"/>
      <c r="Q53" s="67">
        <f>_xlfn.IFERROR(IF(OR($C53="",O53="",P53=""),"",INDEX('①入力男子'!$G$7:$Z$86,MATCH($C53,'①入力男子'!$B$7:$B$86,0),MATCH(P53,'①入力男子'!$G$5:$Z$5,0))),"0")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197</v>
      </c>
    </row>
    <row r="54" spans="1:30" ht="13.5">
      <c r="A54" s="131">
        <v>41</v>
      </c>
      <c r="B54" s="225"/>
      <c r="C54" s="64"/>
      <c r="D54" s="121">
        <f>IF($C54="","",VLOOKUP($C54,'選手登録'!$A$27:$K$106,7,0))</f>
      </c>
      <c r="E54" s="122">
        <f>IF($C54="","",VLOOKUP($C54,'選手登録'!$A$27:$K$106,8,0))</f>
      </c>
      <c r="F54" s="176">
        <f>IF($C54="","",VLOOKUP($C54,'選手登録'!$A$27:$K$106,5,0))</f>
      </c>
      <c r="G54" s="177">
        <f>IF($C54="","",'選手登録'!C$6)</f>
      </c>
      <c r="H54" s="178">
        <f>IF($C54="","",VLOOKUP($C54,'選手登録'!$A$27:$K$106,11,0))</f>
      </c>
      <c r="I54" s="37"/>
      <c r="J54" s="186"/>
      <c r="K54" s="68">
        <f>_xlfn.IFERROR(IF(OR($C54="",I54="",J54=""),"",INDEX('①入力男子'!$G$7:$Z$86,MATCH($C54,'①入力男子'!$B$7:$B$86,0),MATCH(J54,'①入力男子'!$G$5:$Z$5,0))),"0")</f>
      </c>
      <c r="L54" s="38"/>
      <c r="M54" s="186"/>
      <c r="N54" s="68">
        <f>_xlfn.IFERROR(IF(OR($C54="",L54="",M54=""),"",INDEX('①入力男子'!$G$7:$Z$86,MATCH($C54,'①入力男子'!$B$7:$B$86,0),MATCH(M54,'①入力男子'!$G$5:$Z$5,0))),"0")</f>
      </c>
      <c r="O54" s="37"/>
      <c r="P54" s="186"/>
      <c r="Q54" s="68">
        <f>_xlfn.IFERROR(IF(OR($C54="",O54="",P54=""),"",INDEX('①入力男子'!$G$7:$Z$86,MATCH($C54,'①入力男子'!$B$7:$B$86,0),MATCH(P54,'①入力男子'!$G$5:$Z$5,0))),"0")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198</v>
      </c>
    </row>
    <row r="55" spans="1:30" ht="13.5">
      <c r="A55" s="120">
        <v>42</v>
      </c>
      <c r="B55" s="222"/>
      <c r="C55" s="62"/>
      <c r="D55" s="121">
        <f>IF($C55="","",VLOOKUP($C55,'選手登録'!$A$27:$K$106,7,0))</f>
      </c>
      <c r="E55" s="122">
        <f>IF($C55="","",VLOOKUP($C55,'選手登録'!$A$27:$K$106,8,0))</f>
      </c>
      <c r="F55" s="176">
        <f>IF($C55="","",VLOOKUP($C55,'選手登録'!$A$27:$K$106,5,0))</f>
      </c>
      <c r="G55" s="177">
        <f>IF($C55="","",'選手登録'!C$6)</f>
      </c>
      <c r="H55" s="178">
        <f>IF($C55="","",VLOOKUP($C55,'選手登録'!$A$27:$K$106,11,0))</f>
      </c>
      <c r="I55" s="41"/>
      <c r="J55" s="184"/>
      <c r="K55" s="66">
        <f>_xlfn.IFERROR(IF(OR($C55="",I55="",J55=""),"",INDEX('①入力男子'!$G$7:$Z$86,MATCH($C55,'①入力男子'!$B$7:$B$86,0),MATCH(J55,'①入力男子'!$G$5:$Z$5,0))),"0")</f>
      </c>
      <c r="L55" s="43"/>
      <c r="M55" s="184"/>
      <c r="N55" s="66">
        <f>_xlfn.IFERROR(IF(OR($C55="",L55="",M55=""),"",INDEX('①入力男子'!$G$7:$Z$86,MATCH($C55,'①入力男子'!$B$7:$B$86,0),MATCH(M55,'①入力男子'!$G$5:$Z$5,0))),"0")</f>
      </c>
      <c r="O55" s="41"/>
      <c r="P55" s="184"/>
      <c r="Q55" s="66">
        <f>_xlfn.IFERROR(IF(OR($C55="",O55="",P55=""),"",INDEX('①入力男子'!$G$7:$Z$86,MATCH($C55,'①入力男子'!$B$7:$B$86,0),MATCH(P55,'①入力男子'!$G$5:$Z$5,0))),"0")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199</v>
      </c>
    </row>
    <row r="56" spans="1:30" ht="13.5">
      <c r="A56" s="120">
        <v>43</v>
      </c>
      <c r="B56" s="222"/>
      <c r="C56" s="62"/>
      <c r="D56" s="121">
        <f>IF($C56="","",VLOOKUP($C56,'選手登録'!$A$27:$K$106,7,0))</f>
      </c>
      <c r="E56" s="122">
        <f>IF($C56="","",VLOOKUP($C56,'選手登録'!$A$27:$K$106,8,0))</f>
      </c>
      <c r="F56" s="176">
        <f>IF($C56="","",VLOOKUP($C56,'選手登録'!$A$27:$K$106,5,0))</f>
      </c>
      <c r="G56" s="177">
        <f>IF($C56="","",'選手登録'!C$6)</f>
      </c>
      <c r="H56" s="178">
        <f>IF($C56="","",VLOOKUP($C56,'選手登録'!$A$27:$K$106,11,0))</f>
      </c>
      <c r="I56" s="41"/>
      <c r="J56" s="184"/>
      <c r="K56" s="66">
        <f>_xlfn.IFERROR(IF(OR($C56="",I56="",J56=""),"",INDEX('①入力男子'!$G$7:$Z$86,MATCH($C56,'①入力男子'!$B$7:$B$86,0),MATCH(J56,'①入力男子'!$G$5:$Z$5,0))),"0")</f>
      </c>
      <c r="L56" s="43"/>
      <c r="M56" s="184"/>
      <c r="N56" s="66">
        <f>_xlfn.IFERROR(IF(OR($C56="",L56="",M56=""),"",INDEX('①入力男子'!$G$7:$Z$86,MATCH($C56,'①入力男子'!$B$7:$B$86,0),MATCH(M56,'①入力男子'!$G$5:$Z$5,0))),"0")</f>
      </c>
      <c r="O56" s="41"/>
      <c r="P56" s="184"/>
      <c r="Q56" s="66">
        <f>_xlfn.IFERROR(IF(OR($C56="",O56="",P56=""),"",INDEX('①入力男子'!$G$7:$Z$86,MATCH($C56,'①入力男子'!$B$7:$B$86,0),MATCH(P56,'①入力男子'!$G$5:$Z$5,0))),"0")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200</v>
      </c>
    </row>
    <row r="57" spans="1:30" ht="13.5">
      <c r="A57" s="120">
        <v>44</v>
      </c>
      <c r="B57" s="222"/>
      <c r="C57" s="62"/>
      <c r="D57" s="121">
        <f>IF($C57="","",VLOOKUP($C57,'選手登録'!$A$27:$K$106,7,0))</f>
      </c>
      <c r="E57" s="122">
        <f>IF($C57="","",VLOOKUP($C57,'選手登録'!$A$27:$K$106,8,0))</f>
      </c>
      <c r="F57" s="176">
        <f>IF($C57="","",VLOOKUP($C57,'選手登録'!$A$27:$K$106,5,0))</f>
      </c>
      <c r="G57" s="177">
        <f>IF($C57="","",'選手登録'!C$6)</f>
      </c>
      <c r="H57" s="178">
        <f>IF($C57="","",VLOOKUP($C57,'選手登録'!$A$27:$K$106,11,0))</f>
      </c>
      <c r="I57" s="41"/>
      <c r="J57" s="184"/>
      <c r="K57" s="66">
        <f>_xlfn.IFERROR(IF(OR($C57="",I57="",J57=""),"",INDEX('①入力男子'!$G$7:$Z$86,MATCH($C57,'①入力男子'!$B$7:$B$86,0),MATCH(J57,'①入力男子'!$G$5:$Z$5,0))),"0")</f>
      </c>
      <c r="L57" s="43"/>
      <c r="M57" s="184"/>
      <c r="N57" s="66">
        <f>_xlfn.IFERROR(IF(OR($C57="",L57="",M57=""),"",INDEX('①入力男子'!$G$7:$Z$86,MATCH($C57,'①入力男子'!$B$7:$B$86,0),MATCH(M57,'①入力男子'!$G$5:$Z$5,0))),"0")</f>
      </c>
      <c r="O57" s="41"/>
      <c r="P57" s="184"/>
      <c r="Q57" s="66">
        <f>_xlfn.IFERROR(IF(OR($C57="",O57="",P57=""),"",INDEX('①入力男子'!$G$7:$Z$86,MATCH($C57,'①入力男子'!$B$7:$B$86,0),MATCH(P57,'①入力男子'!$G$5:$Z$5,0))),"0")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201</v>
      </c>
    </row>
    <row r="58" spans="1:30" ht="13.5">
      <c r="A58" s="120">
        <v>45</v>
      </c>
      <c r="B58" s="222"/>
      <c r="C58" s="62"/>
      <c r="D58" s="121">
        <f>IF($C58="","",VLOOKUP($C58,'選手登録'!$A$27:$K$106,7,0))</f>
      </c>
      <c r="E58" s="122">
        <f>IF($C58="","",VLOOKUP($C58,'選手登録'!$A$27:$K$106,8,0))</f>
      </c>
      <c r="F58" s="176">
        <f>IF($C58="","",VLOOKUP($C58,'選手登録'!$A$27:$K$106,5,0))</f>
      </c>
      <c r="G58" s="177">
        <f>IF($C58="","",'選手登録'!C$6)</f>
      </c>
      <c r="H58" s="178">
        <f>IF($C58="","",VLOOKUP($C58,'選手登録'!$A$27:$K$106,11,0))</f>
      </c>
      <c r="I58" s="41"/>
      <c r="J58" s="184"/>
      <c r="K58" s="66">
        <f>_xlfn.IFERROR(IF(OR($C58="",I58="",J58=""),"",INDEX('①入力男子'!$G$7:$Z$86,MATCH($C58,'①入力男子'!$B$7:$B$86,0),MATCH(J58,'①入力男子'!$G$5:$Z$5,0))),"0")</f>
      </c>
      <c r="L58" s="43"/>
      <c r="M58" s="184"/>
      <c r="N58" s="66">
        <f>_xlfn.IFERROR(IF(OR($C58="",L58="",M58=""),"",INDEX('①入力男子'!$G$7:$Z$86,MATCH($C58,'①入力男子'!$B$7:$B$86,0),MATCH(M58,'①入力男子'!$G$5:$Z$5,0))),"0")</f>
      </c>
      <c r="O58" s="41"/>
      <c r="P58" s="184"/>
      <c r="Q58" s="66">
        <f>_xlfn.IFERROR(IF(OR($C58="",O58="",P58=""),"",INDEX('①入力男子'!$G$7:$Z$86,MATCH($C58,'①入力男子'!$B$7:$B$86,0),MATCH(P58,'①入力男子'!$G$5:$Z$5,0))),"0")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202</v>
      </c>
    </row>
    <row r="59" spans="1:30" ht="13.5">
      <c r="A59" s="120">
        <v>46</v>
      </c>
      <c r="B59" s="222"/>
      <c r="C59" s="62"/>
      <c r="D59" s="121">
        <f>IF($C59="","",VLOOKUP($C59,'選手登録'!$A$27:$K$106,7,0))</f>
      </c>
      <c r="E59" s="122">
        <f>IF($C59="","",VLOOKUP($C59,'選手登録'!$A$27:$K$106,8,0))</f>
      </c>
      <c r="F59" s="176">
        <f>IF($C59="","",VLOOKUP($C59,'選手登録'!$A$27:$K$106,5,0))</f>
      </c>
      <c r="G59" s="177">
        <f>IF($C59="","",'選手登録'!C$6)</f>
      </c>
      <c r="H59" s="178">
        <f>IF($C59="","",VLOOKUP($C59,'選手登録'!$A$27:$K$106,11,0))</f>
      </c>
      <c r="I59" s="41"/>
      <c r="J59" s="184"/>
      <c r="K59" s="66">
        <f>_xlfn.IFERROR(IF(OR($C59="",I59="",J59=""),"",INDEX('①入力男子'!$G$7:$Z$86,MATCH($C59,'①入力男子'!$B$7:$B$86,0),MATCH(J59,'①入力男子'!$G$5:$Z$5,0))),"0")</f>
      </c>
      <c r="L59" s="43"/>
      <c r="M59" s="184"/>
      <c r="N59" s="66">
        <f>_xlfn.IFERROR(IF(OR($C59="",L59="",M59=""),"",INDEX('①入力男子'!$G$7:$Z$86,MATCH($C59,'①入力男子'!$B$7:$B$86,0),MATCH(M59,'①入力男子'!$G$5:$Z$5,0))),"0")</f>
      </c>
      <c r="O59" s="41"/>
      <c r="P59" s="184"/>
      <c r="Q59" s="66">
        <f>_xlfn.IFERROR(IF(OR($C59="",O59="",P59=""),"",INDEX('①入力男子'!$G$7:$Z$86,MATCH($C59,'①入力男子'!$B$7:$B$86,0),MATCH(P59,'①入力男子'!$G$5:$Z$5,0))),"0")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203</v>
      </c>
    </row>
    <row r="60" spans="1:30" ht="13.5">
      <c r="A60" s="120">
        <v>47</v>
      </c>
      <c r="B60" s="222"/>
      <c r="C60" s="62"/>
      <c r="D60" s="121">
        <f>IF($C60="","",VLOOKUP($C60,'選手登録'!$A$27:$K$106,7,0))</f>
      </c>
      <c r="E60" s="122">
        <f>IF($C60="","",VLOOKUP($C60,'選手登録'!$A$27:$K$106,8,0))</f>
      </c>
      <c r="F60" s="176">
        <f>IF($C60="","",VLOOKUP($C60,'選手登録'!$A$27:$K$106,5,0))</f>
      </c>
      <c r="G60" s="177">
        <f>IF($C60="","",'選手登録'!C$6)</f>
      </c>
      <c r="H60" s="178">
        <f>IF($C60="","",VLOOKUP($C60,'選手登録'!$A$27:$K$106,11,0))</f>
      </c>
      <c r="I60" s="41"/>
      <c r="J60" s="184"/>
      <c r="K60" s="66">
        <f>_xlfn.IFERROR(IF(OR($C60="",I60="",J60=""),"",INDEX('①入力男子'!$G$7:$Z$86,MATCH($C60,'①入力男子'!$B$7:$B$86,0),MATCH(J60,'①入力男子'!$G$5:$Z$5,0))),"0")</f>
      </c>
      <c r="L60" s="43"/>
      <c r="M60" s="184"/>
      <c r="N60" s="66">
        <f>_xlfn.IFERROR(IF(OR($C60="",L60="",M60=""),"",INDEX('①入力男子'!$G$7:$Z$86,MATCH($C60,'①入力男子'!$B$7:$B$86,0),MATCH(M60,'①入力男子'!$G$5:$Z$5,0))),"0")</f>
      </c>
      <c r="O60" s="41"/>
      <c r="P60" s="184"/>
      <c r="Q60" s="66">
        <f>_xlfn.IFERROR(IF(OR($C60="",O60="",P60=""),"",INDEX('①入力男子'!$G$7:$Z$86,MATCH($C60,'①入力男子'!$B$7:$B$86,0),MATCH(P60,'①入力男子'!$G$5:$Z$5,0))),"0")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204</v>
      </c>
    </row>
    <row r="61" spans="1:30" ht="13.5">
      <c r="A61" s="120">
        <v>48</v>
      </c>
      <c r="B61" s="222"/>
      <c r="C61" s="62"/>
      <c r="D61" s="121">
        <f>IF($C61="","",VLOOKUP($C61,'選手登録'!$A$27:$K$106,7,0))</f>
      </c>
      <c r="E61" s="122">
        <f>IF($C61="","",VLOOKUP($C61,'選手登録'!$A$27:$K$106,8,0))</f>
      </c>
      <c r="F61" s="176">
        <f>IF($C61="","",VLOOKUP($C61,'選手登録'!$A$27:$K$106,5,0))</f>
      </c>
      <c r="G61" s="177">
        <f>IF($C61="","",'選手登録'!C$6)</f>
      </c>
      <c r="H61" s="178">
        <f>IF($C61="","",VLOOKUP($C61,'選手登録'!$A$27:$K$106,11,0))</f>
      </c>
      <c r="I61" s="41"/>
      <c r="J61" s="184"/>
      <c r="K61" s="66">
        <f>_xlfn.IFERROR(IF(OR($C61="",I61="",J61=""),"",INDEX('①入力男子'!$G$7:$Z$86,MATCH($C61,'①入力男子'!$B$7:$B$86,0),MATCH(J61,'①入力男子'!$G$5:$Z$5,0))),"0")</f>
      </c>
      <c r="L61" s="43"/>
      <c r="M61" s="184"/>
      <c r="N61" s="66">
        <f>_xlfn.IFERROR(IF(OR($C61="",L61="",M61=""),"",INDEX('①入力男子'!$G$7:$Z$86,MATCH($C61,'①入力男子'!$B$7:$B$86,0),MATCH(M61,'①入力男子'!$G$5:$Z$5,0))),"0")</f>
      </c>
      <c r="O61" s="41"/>
      <c r="P61" s="184"/>
      <c r="Q61" s="66">
        <f>_xlfn.IFERROR(IF(OR($C61="",O61="",P61=""),"",INDEX('①入力男子'!$G$7:$Z$86,MATCH($C61,'①入力男子'!$B$7:$B$86,0),MATCH(P61,'①入力男子'!$G$5:$Z$5,0))),"0")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205</v>
      </c>
    </row>
    <row r="62" spans="1:30" ht="13.5">
      <c r="A62" s="120">
        <v>49</v>
      </c>
      <c r="B62" s="222"/>
      <c r="C62" s="62"/>
      <c r="D62" s="121">
        <f>IF($C62="","",VLOOKUP($C62,'選手登録'!$A$27:$K$106,7,0))</f>
      </c>
      <c r="E62" s="122">
        <f>IF($C62="","",VLOOKUP($C62,'選手登録'!$A$27:$K$106,8,0))</f>
      </c>
      <c r="F62" s="176">
        <f>IF($C62="","",VLOOKUP($C62,'選手登録'!$A$27:$K$106,5,0))</f>
      </c>
      <c r="G62" s="177">
        <f>IF($C62="","",'選手登録'!C$6)</f>
      </c>
      <c r="H62" s="178">
        <f>IF($C62="","",VLOOKUP($C62,'選手登録'!$A$27:$K$106,11,0))</f>
      </c>
      <c r="I62" s="41"/>
      <c r="J62" s="184"/>
      <c r="K62" s="66">
        <f>_xlfn.IFERROR(IF(OR($C62="",I62="",J62=""),"",INDEX('①入力男子'!$G$7:$Z$86,MATCH($C62,'①入力男子'!$B$7:$B$86,0),MATCH(J62,'①入力男子'!$G$5:$Z$5,0))),"0")</f>
      </c>
      <c r="L62" s="43"/>
      <c r="M62" s="184"/>
      <c r="N62" s="66">
        <f>_xlfn.IFERROR(IF(OR($C62="",L62="",M62=""),"",INDEX('①入力男子'!$G$7:$Z$86,MATCH($C62,'①入力男子'!$B$7:$B$86,0),MATCH(M62,'①入力男子'!$G$5:$Z$5,0))),"0")</f>
      </c>
      <c r="O62" s="41"/>
      <c r="P62" s="184"/>
      <c r="Q62" s="66">
        <f>_xlfn.IFERROR(IF(OR($C62="",O62="",P62=""),"",INDEX('①入力男子'!$G$7:$Z$86,MATCH($C62,'①入力男子'!$B$7:$B$86,0),MATCH(P62,'①入力男子'!$G$5:$Z$5,0))),"0")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206</v>
      </c>
    </row>
    <row r="63" spans="1:30" ht="13.5">
      <c r="A63" s="120">
        <v>50</v>
      </c>
      <c r="B63" s="222"/>
      <c r="C63" s="62"/>
      <c r="D63" s="121">
        <f>IF($C63="","",VLOOKUP($C63,'選手登録'!$A$27:$K$106,7,0))</f>
      </c>
      <c r="E63" s="122">
        <f>IF($C63="","",VLOOKUP($C63,'選手登録'!$A$27:$K$106,8,0))</f>
      </c>
      <c r="F63" s="176">
        <f>IF($C63="","",VLOOKUP($C63,'選手登録'!$A$27:$K$106,5,0))</f>
      </c>
      <c r="G63" s="177">
        <f>IF($C63="","",'選手登録'!C$6)</f>
      </c>
      <c r="H63" s="178">
        <f>IF($C63="","",VLOOKUP($C63,'選手登録'!$A$27:$K$106,11,0))</f>
      </c>
      <c r="I63" s="41"/>
      <c r="J63" s="184"/>
      <c r="K63" s="66">
        <f>_xlfn.IFERROR(IF(OR($C63="",I63="",J63=""),"",INDEX('①入力男子'!$G$7:$Z$86,MATCH($C63,'①入力男子'!$B$7:$B$86,0),MATCH(J63,'①入力男子'!$G$5:$Z$5,0))),"0")</f>
      </c>
      <c r="L63" s="43"/>
      <c r="M63" s="184"/>
      <c r="N63" s="66">
        <f>_xlfn.IFERROR(IF(OR($C63="",L63="",M63=""),"",INDEX('①入力男子'!$G$7:$Z$86,MATCH($C63,'①入力男子'!$B$7:$B$86,0),MATCH(M63,'①入力男子'!$G$5:$Z$5,0))),"0")</f>
      </c>
      <c r="O63" s="41"/>
      <c r="P63" s="184"/>
      <c r="Q63" s="66">
        <f>_xlfn.IFERROR(IF(OR($C63="",O63="",P63=""),"",INDEX('①入力男子'!$G$7:$Z$86,MATCH($C63,'①入力男子'!$B$7:$B$86,0),MATCH(P63,'①入力男子'!$G$5:$Z$5,0))),"0")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207</v>
      </c>
    </row>
    <row r="64" spans="1:29" ht="13.5">
      <c r="A64" s="120">
        <v>51</v>
      </c>
      <c r="B64" s="222"/>
      <c r="C64" s="62"/>
      <c r="D64" s="121">
        <f>IF($C64="","",VLOOKUP($C64,'選手登録'!$A$27:$K$106,7,0))</f>
      </c>
      <c r="E64" s="122">
        <f>IF($C64="","",VLOOKUP($C64,'選手登録'!$A$27:$K$106,8,0))</f>
      </c>
      <c r="F64" s="176">
        <f>IF($C64="","",VLOOKUP($C64,'選手登録'!$A$27:$K$106,5,0))</f>
      </c>
      <c r="G64" s="177">
        <f>IF($C64="","",'選手登録'!C$6)</f>
      </c>
      <c r="H64" s="178">
        <f>IF($C64="","",VLOOKUP($C64,'選手登録'!$A$27:$K$106,11,0))</f>
      </c>
      <c r="I64" s="41"/>
      <c r="J64" s="184"/>
      <c r="K64" s="66">
        <f>_xlfn.IFERROR(IF(OR($C64="",I64="",J64=""),"",INDEX('①入力男子'!$G$7:$Z$86,MATCH($C64,'①入力男子'!$B$7:$B$86,0),MATCH(J64,'①入力男子'!$G$5:$Z$5,0))),"0")</f>
      </c>
      <c r="L64" s="43"/>
      <c r="M64" s="184"/>
      <c r="N64" s="66">
        <f>_xlfn.IFERROR(IF(OR($C64="",L64="",M64=""),"",INDEX('①入力男子'!$G$7:$Z$86,MATCH($C64,'①入力男子'!$B$7:$B$86,0),MATCH(M64,'①入力男子'!$G$5:$Z$5,0))),"0")</f>
      </c>
      <c r="O64" s="41"/>
      <c r="P64" s="184"/>
      <c r="Q64" s="66">
        <f>_xlfn.IFERROR(IF(OR($C64="",O64="",P64=""),"",INDEX('①入力男子'!$G$7:$Z$86,MATCH($C64,'①入力男子'!$B$7:$B$86,0),MATCH(P64,'①入力男子'!$G$5:$Z$5,0))),"0")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IF($C65="","",VLOOKUP($C65,'選手登録'!$A$27:$K$106,7,0))</f>
      </c>
      <c r="E65" s="122">
        <f>IF($C65="","",VLOOKUP($C65,'選手登録'!$A$27:$K$106,8,0))</f>
      </c>
      <c r="F65" s="176">
        <f>IF($C65="","",VLOOKUP($C65,'選手登録'!$A$27:$K$106,5,0))</f>
      </c>
      <c r="G65" s="177">
        <f>IF($C65="","",'選手登録'!C$6)</f>
      </c>
      <c r="H65" s="178">
        <f>IF($C65="","",VLOOKUP($C65,'選手登録'!$A$27:$K$106,11,0))</f>
      </c>
      <c r="I65" s="41"/>
      <c r="J65" s="184"/>
      <c r="K65" s="66">
        <f>_xlfn.IFERROR(IF(OR($C65="",I65="",J65=""),"",INDEX('①入力男子'!$G$7:$Z$86,MATCH($C65,'①入力男子'!$B$7:$B$86,0),MATCH(J65,'①入力男子'!$G$5:$Z$5,0))),"0")</f>
      </c>
      <c r="L65" s="43"/>
      <c r="M65" s="184"/>
      <c r="N65" s="66">
        <f>_xlfn.IFERROR(IF(OR($C65="",L65="",M65=""),"",INDEX('①入力男子'!$G$7:$Z$86,MATCH($C65,'①入力男子'!$B$7:$B$86,0),MATCH(M65,'①入力男子'!$G$5:$Z$5,0))),"0")</f>
      </c>
      <c r="O65" s="41"/>
      <c r="P65" s="184"/>
      <c r="Q65" s="66">
        <f>_xlfn.IFERROR(IF(OR($C65="",O65="",P65=""),"",INDEX('①入力男子'!$G$7:$Z$86,MATCH($C65,'①入力男子'!$B$7:$B$86,0),MATCH(P65,'①入力男子'!$G$5:$Z$5,0))),"0")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IF($C66="","",VLOOKUP($C66,'選手登録'!$A$27:$K$106,7,0))</f>
      </c>
      <c r="E66" s="122">
        <f>IF($C66="","",VLOOKUP($C66,'選手登録'!$A$27:$K$106,8,0))</f>
      </c>
      <c r="F66" s="176">
        <f>IF($C66="","",VLOOKUP($C66,'選手登録'!$A$27:$K$106,5,0))</f>
      </c>
      <c r="G66" s="177">
        <f>IF($C66="","",'選手登録'!C$6)</f>
      </c>
      <c r="H66" s="178">
        <f>IF($C66="","",VLOOKUP($C66,'選手登録'!$A$27:$K$106,11,0))</f>
      </c>
      <c r="I66" s="41"/>
      <c r="J66" s="184"/>
      <c r="K66" s="66">
        <f>_xlfn.IFERROR(IF(OR($C66="",I66="",J66=""),"",INDEX('①入力男子'!$G$7:$Z$86,MATCH($C66,'①入力男子'!$B$7:$B$86,0),MATCH(J66,'①入力男子'!$G$5:$Z$5,0))),"0")</f>
      </c>
      <c r="L66" s="43"/>
      <c r="M66" s="184"/>
      <c r="N66" s="66">
        <f>_xlfn.IFERROR(IF(OR($C66="",L66="",M66=""),"",INDEX('①入力男子'!$G$7:$Z$86,MATCH($C66,'①入力男子'!$B$7:$B$86,0),MATCH(M66,'①入力男子'!$G$5:$Z$5,0))),"0")</f>
      </c>
      <c r="O66" s="41"/>
      <c r="P66" s="184"/>
      <c r="Q66" s="66">
        <f>_xlfn.IFERROR(IF(OR($C66="",O66="",P66=""),"",INDEX('①入力男子'!$G$7:$Z$86,MATCH($C66,'①入力男子'!$B$7:$B$86,0),MATCH(P66,'①入力男子'!$G$5:$Z$5,0))),"0")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IF($C67="","",VLOOKUP($C67,'選手登録'!$A$27:$K$106,7,0))</f>
      </c>
      <c r="E67" s="122">
        <f>IF($C67="","",VLOOKUP($C67,'選手登録'!$A$27:$K$106,8,0))</f>
      </c>
      <c r="F67" s="176">
        <f>IF($C67="","",VLOOKUP($C67,'選手登録'!$A$27:$K$106,5,0))</f>
      </c>
      <c r="G67" s="177">
        <f>IF($C67="","",'選手登録'!C$6)</f>
      </c>
      <c r="H67" s="178">
        <f>IF($C67="","",VLOOKUP($C67,'選手登録'!$A$27:$K$106,11,0))</f>
      </c>
      <c r="I67" s="41"/>
      <c r="J67" s="184"/>
      <c r="K67" s="66">
        <f>_xlfn.IFERROR(IF(OR($C67="",I67="",J67=""),"",INDEX('①入力男子'!$G$7:$Z$86,MATCH($C67,'①入力男子'!$B$7:$B$86,0),MATCH(J67,'①入力男子'!$G$5:$Z$5,0))),"0")</f>
      </c>
      <c r="L67" s="43"/>
      <c r="M67" s="184"/>
      <c r="N67" s="66">
        <f>_xlfn.IFERROR(IF(OR($C67="",L67="",M67=""),"",INDEX('①入力男子'!$G$7:$Z$86,MATCH($C67,'①入力男子'!$B$7:$B$86,0),MATCH(M67,'①入力男子'!$G$5:$Z$5,0))),"0")</f>
      </c>
      <c r="O67" s="41"/>
      <c r="P67" s="184"/>
      <c r="Q67" s="66">
        <f>_xlfn.IFERROR(IF(OR($C67="",O67="",P67=""),"",INDEX('①入力男子'!$G$7:$Z$86,MATCH($C67,'①入力男子'!$B$7:$B$86,0),MATCH(P67,'①入力男子'!$G$5:$Z$5,0))),"0")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IF($C68="","",VLOOKUP($C68,'選手登録'!$A$27:$K$106,7,0))</f>
      </c>
      <c r="E68" s="122">
        <f>IF($C68="","",VLOOKUP($C68,'選手登録'!$A$27:$K$106,8,0))</f>
      </c>
      <c r="F68" s="176">
        <f>IF($C68="","",VLOOKUP($C68,'選手登録'!$A$27:$K$106,5,0))</f>
      </c>
      <c r="G68" s="177">
        <f>IF($C68="","",'選手登録'!C$6)</f>
      </c>
      <c r="H68" s="178">
        <f>IF($C68="","",VLOOKUP($C68,'選手登録'!$A$27:$K$106,11,0))</f>
      </c>
      <c r="I68" s="41"/>
      <c r="J68" s="184"/>
      <c r="K68" s="66">
        <f>_xlfn.IFERROR(IF(OR($C68="",I68="",J68=""),"",INDEX('①入力男子'!$G$7:$Z$86,MATCH($C68,'①入力男子'!$B$7:$B$86,0),MATCH(J68,'①入力男子'!$G$5:$Z$5,0))),"0")</f>
      </c>
      <c r="L68" s="43"/>
      <c r="M68" s="184"/>
      <c r="N68" s="66">
        <f>_xlfn.IFERROR(IF(OR($C68="",L68="",M68=""),"",INDEX('①入力男子'!$G$7:$Z$86,MATCH($C68,'①入力男子'!$B$7:$B$86,0),MATCH(M68,'①入力男子'!$G$5:$Z$5,0))),"0")</f>
      </c>
      <c r="O68" s="41"/>
      <c r="P68" s="184"/>
      <c r="Q68" s="66">
        <f>_xlfn.IFERROR(IF(OR($C68="",O68="",P68=""),"",INDEX('①入力男子'!$G$7:$Z$86,MATCH($C68,'①入力男子'!$B$7:$B$86,0),MATCH(P68,'①入力男子'!$G$5:$Z$5,0))),"0")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IF($C69="","",VLOOKUP($C69,'選手登録'!$A$27:$K$106,7,0))</f>
      </c>
      <c r="E69" s="122">
        <f>IF($C69="","",VLOOKUP($C69,'選手登録'!$A$27:$K$106,8,0))</f>
      </c>
      <c r="F69" s="176">
        <f>IF($C69="","",VLOOKUP($C69,'選手登録'!$A$27:$K$106,5,0))</f>
      </c>
      <c r="G69" s="177">
        <f>IF($C69="","",'選手登録'!C$6)</f>
      </c>
      <c r="H69" s="178">
        <f>IF($C69="","",VLOOKUP($C69,'選手登録'!$A$27:$K$106,11,0))</f>
      </c>
      <c r="I69" s="41"/>
      <c r="J69" s="184"/>
      <c r="K69" s="66">
        <f>_xlfn.IFERROR(IF(OR($C69="",I69="",J69=""),"",INDEX('①入力男子'!$G$7:$Z$86,MATCH($C69,'①入力男子'!$B$7:$B$86,0),MATCH(J69,'①入力男子'!$G$5:$Z$5,0))),"0")</f>
      </c>
      <c r="L69" s="43"/>
      <c r="M69" s="184"/>
      <c r="N69" s="66">
        <f>_xlfn.IFERROR(IF(OR($C69="",L69="",M69=""),"",INDEX('①入力男子'!$G$7:$Z$86,MATCH($C69,'①入力男子'!$B$7:$B$86,0),MATCH(M69,'①入力男子'!$G$5:$Z$5,0))),"0")</f>
      </c>
      <c r="O69" s="41"/>
      <c r="P69" s="184"/>
      <c r="Q69" s="66">
        <f>_xlfn.IFERROR(IF(OR($C69="",O69="",P69=""),"",INDEX('①入力男子'!$G$7:$Z$86,MATCH($C69,'①入力男子'!$B$7:$B$86,0),MATCH(P69,'①入力男子'!$G$5:$Z$5,0))),"0")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IF($C70="","",VLOOKUP($C70,'選手登録'!$A$27:$K$106,7,0))</f>
      </c>
      <c r="E70" s="122">
        <f>IF($C70="","",VLOOKUP($C70,'選手登録'!$A$27:$K$106,8,0))</f>
      </c>
      <c r="F70" s="176">
        <f>IF($C70="","",VLOOKUP($C70,'選手登録'!$A$27:$K$106,5,0))</f>
      </c>
      <c r="G70" s="177">
        <f>IF($C70="","",'選手登録'!C$6)</f>
      </c>
      <c r="H70" s="178">
        <f>IF($C70="","",VLOOKUP($C70,'選手登録'!$A$27:$K$106,11,0))</f>
      </c>
      <c r="I70" s="41"/>
      <c r="J70" s="184"/>
      <c r="K70" s="66">
        <f>_xlfn.IFERROR(IF(OR($C70="",I70="",J70=""),"",INDEX('①入力男子'!$G$7:$Z$86,MATCH($C70,'①入力男子'!$B$7:$B$86,0),MATCH(J70,'①入力男子'!$G$5:$Z$5,0))),"0")</f>
      </c>
      <c r="L70" s="43"/>
      <c r="M70" s="184"/>
      <c r="N70" s="66">
        <f>_xlfn.IFERROR(IF(OR($C70="",L70="",M70=""),"",INDEX('①入力男子'!$G$7:$Z$86,MATCH($C70,'①入力男子'!$B$7:$B$86,0),MATCH(M70,'①入力男子'!$G$5:$Z$5,0))),"0")</f>
      </c>
      <c r="O70" s="41"/>
      <c r="P70" s="184"/>
      <c r="Q70" s="66">
        <f>_xlfn.IFERROR(IF(OR($C70="",O70="",P70=""),"",INDEX('①入力男子'!$G$7:$Z$86,MATCH($C70,'①入力男子'!$B$7:$B$86,0),MATCH(P70,'①入力男子'!$G$5:$Z$5,0))),"0")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IF($C71="","",VLOOKUP($C71,'選手登録'!$A$27:$K$106,7,0))</f>
      </c>
      <c r="E71" s="122">
        <f>IF($C71="","",VLOOKUP($C71,'選手登録'!$A$27:$K$106,8,0))</f>
      </c>
      <c r="F71" s="176">
        <f>IF($C71="","",VLOOKUP($C71,'選手登録'!$A$27:$K$106,5,0))</f>
      </c>
      <c r="G71" s="177">
        <f>IF($C71="","",'選手登録'!C$6)</f>
      </c>
      <c r="H71" s="178">
        <f>IF($C71="","",VLOOKUP($C71,'選手登録'!$A$27:$K$106,11,0))</f>
      </c>
      <c r="I71" s="41"/>
      <c r="J71" s="184"/>
      <c r="K71" s="66">
        <f>_xlfn.IFERROR(IF(OR($C71="",I71="",J71=""),"",INDEX('①入力男子'!$G$7:$Z$86,MATCH($C71,'①入力男子'!$B$7:$B$86,0),MATCH(J71,'①入力男子'!$G$5:$Z$5,0))),"0")</f>
      </c>
      <c r="L71" s="43"/>
      <c r="M71" s="184"/>
      <c r="N71" s="66">
        <f>_xlfn.IFERROR(IF(OR($C71="",L71="",M71=""),"",INDEX('①入力男子'!$G$7:$Z$86,MATCH($C71,'①入力男子'!$B$7:$B$86,0),MATCH(M71,'①入力男子'!$G$5:$Z$5,0))),"0")</f>
      </c>
      <c r="O71" s="41"/>
      <c r="P71" s="184"/>
      <c r="Q71" s="66">
        <f>_xlfn.IFERROR(IF(OR($C71="",O71="",P71=""),"",INDEX('①入力男子'!$G$7:$Z$86,MATCH($C71,'①入力男子'!$B$7:$B$86,0),MATCH(P71,'①入力男子'!$G$5:$Z$5,0))),"0")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IF($C72="","",VLOOKUP($C72,'選手登録'!$A$27:$K$106,7,0))</f>
      </c>
      <c r="E72" s="122">
        <f>IF($C72="","",VLOOKUP($C72,'選手登録'!$A$27:$K$106,8,0))</f>
      </c>
      <c r="F72" s="176">
        <f>IF($C72="","",VLOOKUP($C72,'選手登録'!$A$27:$K$106,5,0))</f>
      </c>
      <c r="G72" s="177">
        <f>IF($C72="","",'選手登録'!C$6)</f>
      </c>
      <c r="H72" s="178">
        <f>IF($C72="","",VLOOKUP($C72,'選手登録'!$A$27:$K$106,11,0))</f>
      </c>
      <c r="I72" s="41"/>
      <c r="J72" s="184"/>
      <c r="K72" s="66">
        <f>_xlfn.IFERROR(IF(OR($C72="",I72="",J72=""),"",INDEX('①入力男子'!$G$7:$Z$86,MATCH($C72,'①入力男子'!$B$7:$B$86,0),MATCH(J72,'①入力男子'!$G$5:$Z$5,0))),"0")</f>
      </c>
      <c r="L72" s="43"/>
      <c r="M72" s="184"/>
      <c r="N72" s="66">
        <f>_xlfn.IFERROR(IF(OR($C72="",L72="",M72=""),"",INDEX('①入力男子'!$G$7:$Z$86,MATCH($C72,'①入力男子'!$B$7:$B$86,0),MATCH(M72,'①入力男子'!$G$5:$Z$5,0))),"0")</f>
      </c>
      <c r="O72" s="41"/>
      <c r="P72" s="184"/>
      <c r="Q72" s="66">
        <f>_xlfn.IFERROR(IF(OR($C72="",O72="",P72=""),"",INDEX('①入力男子'!$G$7:$Z$86,MATCH($C72,'①入力男子'!$B$7:$B$86,0),MATCH(P72,'①入力男子'!$G$5:$Z$5,0))),"0")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IF($C73="","",VLOOKUP($C73,'選手登録'!$A$27:$K$106,7,0))</f>
      </c>
      <c r="E73" s="122">
        <f>IF($C73="","",VLOOKUP($C73,'選手登録'!$A$27:$K$106,8,0))</f>
      </c>
      <c r="F73" s="176">
        <f>IF($C73="","",VLOOKUP($C73,'選手登録'!$A$27:$K$106,5,0))</f>
      </c>
      <c r="G73" s="177">
        <f>IF($C73="","",'選手登録'!C$6)</f>
      </c>
      <c r="H73" s="178">
        <f>IF($C73="","",VLOOKUP($C73,'選手登録'!$A$27:$K$106,11,0))</f>
      </c>
      <c r="I73" s="41"/>
      <c r="J73" s="184"/>
      <c r="K73" s="66">
        <f>_xlfn.IFERROR(IF(OR($C73="",I73="",J73=""),"",INDEX('①入力男子'!$G$7:$Z$86,MATCH($C73,'①入力男子'!$B$7:$B$86,0),MATCH(J73,'①入力男子'!$G$5:$Z$5,0))),"0")</f>
      </c>
      <c r="L73" s="43"/>
      <c r="M73" s="184"/>
      <c r="N73" s="66">
        <f>_xlfn.IFERROR(IF(OR($C73="",L73="",M73=""),"",INDEX('①入力男子'!$G$7:$Z$86,MATCH($C73,'①入力男子'!$B$7:$B$86,0),MATCH(M73,'①入力男子'!$G$5:$Z$5,0))),"0")</f>
      </c>
      <c r="O73" s="41"/>
      <c r="P73" s="184"/>
      <c r="Q73" s="66">
        <f>_xlfn.IFERROR(IF(OR($C73="",O73="",P73=""),"",INDEX('①入力男子'!$G$7:$Z$86,MATCH($C73,'①入力男子'!$B$7:$B$86,0),MATCH(P73,'①入力男子'!$G$5:$Z$5,0))),"0")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IF($C74="","",VLOOKUP($C74,'選手登録'!$A$27:$K$106,7,0))</f>
      </c>
      <c r="E74" s="122">
        <f>IF($C74="","",VLOOKUP($C74,'選手登録'!$A$27:$K$106,8,0))</f>
      </c>
      <c r="F74" s="176">
        <f>IF($C74="","",VLOOKUP($C74,'選手登録'!$A$27:$K$106,5,0))</f>
      </c>
      <c r="G74" s="177">
        <f>IF($C74="","",'選手登録'!C$6)</f>
      </c>
      <c r="H74" s="178">
        <f>IF($C74="","",VLOOKUP($C74,'選手登録'!$A$27:$K$106,11,0))</f>
      </c>
      <c r="I74" s="41"/>
      <c r="J74" s="184"/>
      <c r="K74" s="66">
        <f>_xlfn.IFERROR(IF(OR($C74="",I74="",J74=""),"",INDEX('①入力男子'!$G$7:$Z$86,MATCH($C74,'①入力男子'!$B$7:$B$86,0),MATCH(J74,'①入力男子'!$G$5:$Z$5,0))),"0")</f>
      </c>
      <c r="L74" s="43"/>
      <c r="M74" s="184"/>
      <c r="N74" s="66">
        <f>_xlfn.IFERROR(IF(OR($C74="",L74="",M74=""),"",INDEX('①入力男子'!$G$7:$Z$86,MATCH($C74,'①入力男子'!$B$7:$B$86,0),MATCH(M74,'①入力男子'!$G$5:$Z$5,0))),"0")</f>
      </c>
      <c r="O74" s="41"/>
      <c r="P74" s="184"/>
      <c r="Q74" s="66">
        <f>_xlfn.IFERROR(IF(OR($C74="",O74="",P74=""),"",INDEX('①入力男子'!$G$7:$Z$86,MATCH($C74,'①入力男子'!$B$7:$B$86,0),MATCH(P74,'①入力男子'!$G$5:$Z$5,0))),"0")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IF($C75="","",VLOOKUP($C75,'選手登録'!$A$27:$K$106,7,0))</f>
      </c>
      <c r="E75" s="122">
        <f>IF($C75="","",VLOOKUP($C75,'選手登録'!$A$27:$K$106,8,0))</f>
      </c>
      <c r="F75" s="176">
        <f>IF($C75="","",VLOOKUP($C75,'選手登録'!$A$27:$K$106,5,0))</f>
      </c>
      <c r="G75" s="177">
        <f>IF($C75="","",'選手登録'!C$6)</f>
      </c>
      <c r="H75" s="178">
        <f>IF($C75="","",VLOOKUP($C75,'選手登録'!$A$27:$K$106,11,0))</f>
      </c>
      <c r="I75" s="41"/>
      <c r="J75" s="184"/>
      <c r="K75" s="66">
        <f>_xlfn.IFERROR(IF(OR($C75="",I75="",J75=""),"",INDEX('①入力男子'!$G$7:$Z$86,MATCH($C75,'①入力男子'!$B$7:$B$86,0),MATCH(J75,'①入力男子'!$G$5:$Z$5,0))),"0")</f>
      </c>
      <c r="L75" s="43"/>
      <c r="M75" s="184"/>
      <c r="N75" s="66">
        <f>_xlfn.IFERROR(IF(OR($C75="",L75="",M75=""),"",INDEX('①入力男子'!$G$7:$Z$86,MATCH($C75,'①入力男子'!$B$7:$B$86,0),MATCH(M75,'①入力男子'!$G$5:$Z$5,0))),"0")</f>
      </c>
      <c r="O75" s="41"/>
      <c r="P75" s="184"/>
      <c r="Q75" s="66">
        <f>_xlfn.IFERROR(IF(OR($C75="",O75="",P75=""),"",INDEX('①入力男子'!$G$7:$Z$86,MATCH($C75,'①入力男子'!$B$7:$B$86,0),MATCH(P75,'①入力男子'!$G$5:$Z$5,0))),"0")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IF($C76="","",VLOOKUP($C76,'選手登録'!$A$27:$K$106,7,0))</f>
      </c>
      <c r="E76" s="122">
        <f>IF($C76="","",VLOOKUP($C76,'選手登録'!$A$27:$K$106,8,0))</f>
      </c>
      <c r="F76" s="176">
        <f>IF($C76="","",VLOOKUP($C76,'選手登録'!$A$27:$K$106,5,0))</f>
      </c>
      <c r="G76" s="177">
        <f>IF($C76="","",'選手登録'!C$6)</f>
      </c>
      <c r="H76" s="178">
        <f>IF($C76="","",VLOOKUP($C76,'選手登録'!$A$27:$K$106,11,0))</f>
      </c>
      <c r="I76" s="41"/>
      <c r="J76" s="184"/>
      <c r="K76" s="66">
        <f>_xlfn.IFERROR(IF(OR($C76="",I76="",J76=""),"",INDEX('①入力男子'!$G$7:$Z$86,MATCH($C76,'①入力男子'!$B$7:$B$86,0),MATCH(J76,'①入力男子'!$G$5:$Z$5,0))),"0")</f>
      </c>
      <c r="L76" s="43"/>
      <c r="M76" s="184"/>
      <c r="N76" s="66">
        <f>_xlfn.IFERROR(IF(OR($C76="",L76="",M76=""),"",INDEX('①入力男子'!$G$7:$Z$86,MATCH($C76,'①入力男子'!$B$7:$B$86,0),MATCH(M76,'①入力男子'!$G$5:$Z$5,0))),"0")</f>
      </c>
      <c r="O76" s="41"/>
      <c r="P76" s="184"/>
      <c r="Q76" s="66">
        <f>_xlfn.IFERROR(IF(OR($C76="",O76="",P76=""),"",INDEX('①入力男子'!$G$7:$Z$86,MATCH($C76,'①入力男子'!$B$7:$B$86,0),MATCH(P76,'①入力男子'!$G$5:$Z$5,0))),"0")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IF($C77="","",VLOOKUP($C77,'選手登録'!$A$27:$K$106,7,0))</f>
      </c>
      <c r="E77" s="122">
        <f>IF($C77="","",VLOOKUP($C77,'選手登録'!$A$27:$K$106,8,0))</f>
      </c>
      <c r="F77" s="176">
        <f>IF($C77="","",VLOOKUP($C77,'選手登録'!$A$27:$K$106,5,0))</f>
      </c>
      <c r="G77" s="177">
        <f>IF($C77="","",'選手登録'!C$6)</f>
      </c>
      <c r="H77" s="178">
        <f>IF($C77="","",VLOOKUP($C77,'選手登録'!$A$27:$K$106,11,0))</f>
      </c>
      <c r="I77" s="41"/>
      <c r="J77" s="184"/>
      <c r="K77" s="66">
        <f>_xlfn.IFERROR(IF(OR($C77="",I77="",J77=""),"",INDEX('①入力男子'!$G$7:$Z$86,MATCH($C77,'①入力男子'!$B$7:$B$86,0),MATCH(J77,'①入力男子'!$G$5:$Z$5,0))),"0")</f>
      </c>
      <c r="L77" s="43"/>
      <c r="M77" s="184"/>
      <c r="N77" s="66">
        <f>_xlfn.IFERROR(IF(OR($C77="",L77="",M77=""),"",INDEX('①入力男子'!$G$7:$Z$86,MATCH($C77,'①入力男子'!$B$7:$B$86,0),MATCH(M77,'①入力男子'!$G$5:$Z$5,0))),"0")</f>
      </c>
      <c r="O77" s="41"/>
      <c r="P77" s="184"/>
      <c r="Q77" s="66">
        <f>_xlfn.IFERROR(IF(OR($C77="",O77="",P77=""),"",INDEX('①入力男子'!$G$7:$Z$86,MATCH($C77,'①入力男子'!$B$7:$B$86,0),MATCH(P77,'①入力男子'!$G$5:$Z$5,0))),"0")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IF($C78="","",VLOOKUP($C78,'選手登録'!$A$27:$K$106,7,0))</f>
      </c>
      <c r="E78" s="122">
        <f>IF($C78="","",VLOOKUP($C78,'選手登録'!$A$27:$K$106,8,0))</f>
      </c>
      <c r="F78" s="176">
        <f>IF($C78="","",VLOOKUP($C78,'選手登録'!$A$27:$K$106,5,0))</f>
      </c>
      <c r="G78" s="177">
        <f>IF($C78="","",'選手登録'!C$6)</f>
      </c>
      <c r="H78" s="178">
        <f>IF($C78="","",VLOOKUP($C78,'選手登録'!$A$27:$K$106,11,0))</f>
      </c>
      <c r="I78" s="41"/>
      <c r="J78" s="184"/>
      <c r="K78" s="66">
        <f>_xlfn.IFERROR(IF(OR($C78="",I78="",J78=""),"",INDEX('①入力男子'!$G$7:$Z$86,MATCH($C78,'①入力男子'!$B$7:$B$86,0),MATCH(J78,'①入力男子'!$G$5:$Z$5,0))),"0")</f>
      </c>
      <c r="L78" s="43"/>
      <c r="M78" s="184"/>
      <c r="N78" s="66">
        <f>_xlfn.IFERROR(IF(OR($C78="",L78="",M78=""),"",INDEX('①入力男子'!$G$7:$Z$86,MATCH($C78,'①入力男子'!$B$7:$B$86,0),MATCH(M78,'①入力男子'!$G$5:$Z$5,0))),"0")</f>
      </c>
      <c r="O78" s="41"/>
      <c r="P78" s="184"/>
      <c r="Q78" s="66">
        <f>_xlfn.IFERROR(IF(OR($C78="",O78="",P78=""),"",INDEX('①入力男子'!$G$7:$Z$86,MATCH($C78,'①入力男子'!$B$7:$B$86,0),MATCH(P78,'①入力男子'!$G$5:$Z$5,0))),"0")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IF($C79="","",VLOOKUP($C79,'選手登録'!$A$27:$K$106,7,0))</f>
      </c>
      <c r="E79" s="122">
        <f>IF($C79="","",VLOOKUP($C79,'選手登録'!$A$27:$K$106,8,0))</f>
      </c>
      <c r="F79" s="176">
        <f>IF($C79="","",VLOOKUP($C79,'選手登録'!$A$27:$K$106,5,0))</f>
      </c>
      <c r="G79" s="177">
        <f>IF($C79="","",'選手登録'!C$6)</f>
      </c>
      <c r="H79" s="178">
        <f>IF($C79="","",VLOOKUP($C79,'選手登録'!$A$27:$K$106,11,0))</f>
      </c>
      <c r="I79" s="41"/>
      <c r="J79" s="184"/>
      <c r="K79" s="66">
        <f>_xlfn.IFERROR(IF(OR($C79="",I79="",J79=""),"",INDEX('①入力男子'!$G$7:$Z$86,MATCH($C79,'①入力男子'!$B$7:$B$86,0),MATCH(J79,'①入力男子'!$G$5:$Z$5,0))),"0")</f>
      </c>
      <c r="L79" s="43"/>
      <c r="M79" s="184"/>
      <c r="N79" s="66">
        <f>_xlfn.IFERROR(IF(OR($C79="",L79="",M79=""),"",INDEX('①入力男子'!$G$7:$Z$86,MATCH($C79,'①入力男子'!$B$7:$B$86,0),MATCH(M79,'①入力男子'!$G$5:$Z$5,0))),"0")</f>
      </c>
      <c r="O79" s="41"/>
      <c r="P79" s="184"/>
      <c r="Q79" s="66">
        <f>_xlfn.IFERROR(IF(OR($C79="",O79="",P79=""),"",INDEX('①入力男子'!$G$7:$Z$86,MATCH($C79,'①入力男子'!$B$7:$B$86,0),MATCH(P79,'①入力男子'!$G$5:$Z$5,0))),"0")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IF($C80="","",VLOOKUP($C80,'選手登録'!$A$27:$K$106,7,0))</f>
      </c>
      <c r="E80" s="122">
        <f>IF($C80="","",VLOOKUP($C80,'選手登録'!$A$27:$K$106,8,0))</f>
      </c>
      <c r="F80" s="176">
        <f>IF($C80="","",VLOOKUP($C80,'選手登録'!$A$27:$K$106,5,0))</f>
      </c>
      <c r="G80" s="177">
        <f>IF($C80="","",'選手登録'!C$6)</f>
      </c>
      <c r="H80" s="178">
        <f>IF($C80="","",VLOOKUP($C80,'選手登録'!$A$27:$K$106,11,0))</f>
      </c>
      <c r="I80" s="41"/>
      <c r="J80" s="184"/>
      <c r="K80" s="66">
        <f>_xlfn.IFERROR(IF(OR($C80="",I80="",J80=""),"",INDEX('①入力男子'!$G$7:$Z$86,MATCH($C80,'①入力男子'!$B$7:$B$86,0),MATCH(J80,'①入力男子'!$G$5:$Z$5,0))),"0")</f>
      </c>
      <c r="L80" s="43"/>
      <c r="M80" s="184"/>
      <c r="N80" s="66">
        <f>_xlfn.IFERROR(IF(OR($C80="",L80="",M80=""),"",INDEX('①入力男子'!$G$7:$Z$86,MATCH($C80,'①入力男子'!$B$7:$B$86,0),MATCH(M80,'①入力男子'!$G$5:$Z$5,0))),"0")</f>
      </c>
      <c r="O80" s="41"/>
      <c r="P80" s="184"/>
      <c r="Q80" s="66">
        <f>_xlfn.IFERROR(IF(OR($C80="",O80="",P80=""),"",INDEX('①入力男子'!$G$7:$Z$86,MATCH($C80,'①入力男子'!$B$7:$B$86,0),MATCH(P80,'①入力男子'!$G$5:$Z$5,0))),"0")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IF($C81="","",VLOOKUP($C81,'選手登録'!$A$27:$K$106,7,0))</f>
      </c>
      <c r="E81" s="122">
        <f>IF($C81="","",VLOOKUP($C81,'選手登録'!$A$27:$K$106,8,0))</f>
      </c>
      <c r="F81" s="176">
        <f>IF($C81="","",VLOOKUP($C81,'選手登録'!$A$27:$K$106,5,0))</f>
      </c>
      <c r="G81" s="177">
        <f>IF($C81="","",'選手登録'!C$6)</f>
      </c>
      <c r="H81" s="178">
        <f>IF($C81="","",VLOOKUP($C81,'選手登録'!$A$27:$K$106,11,0))</f>
      </c>
      <c r="I81" s="41"/>
      <c r="J81" s="184"/>
      <c r="K81" s="66">
        <f>_xlfn.IFERROR(IF(OR($C81="",I81="",J81=""),"",INDEX('①入力男子'!$G$7:$Z$86,MATCH($C81,'①入力男子'!$B$7:$B$86,0),MATCH(J81,'①入力男子'!$G$5:$Z$5,0))),"0")</f>
      </c>
      <c r="L81" s="43"/>
      <c r="M81" s="184"/>
      <c r="N81" s="66">
        <f>_xlfn.IFERROR(IF(OR($C81="",L81="",M81=""),"",INDEX('①入力男子'!$G$7:$Z$86,MATCH($C81,'①入力男子'!$B$7:$B$86,0),MATCH(M81,'①入力男子'!$G$5:$Z$5,0))),"0")</f>
      </c>
      <c r="O81" s="41"/>
      <c r="P81" s="184"/>
      <c r="Q81" s="66">
        <f>_xlfn.IFERROR(IF(OR($C81="",O81="",P81=""),"",INDEX('①入力男子'!$G$7:$Z$86,MATCH($C81,'①入力男子'!$B$7:$B$86,0),MATCH(P81,'①入力男子'!$G$5:$Z$5,0))),"0")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IF($C82="","",VLOOKUP($C82,'選手登録'!$A$27:$K$106,7,0))</f>
      </c>
      <c r="E82" s="122">
        <f>IF($C82="","",VLOOKUP($C82,'選手登録'!$A$27:$K$106,8,0))</f>
      </c>
      <c r="F82" s="176">
        <f>IF($C82="","",VLOOKUP($C82,'選手登録'!$A$27:$K$106,5,0))</f>
      </c>
      <c r="G82" s="177">
        <f>IF($C82="","",'選手登録'!C$6)</f>
      </c>
      <c r="H82" s="178">
        <f>IF($C82="","",VLOOKUP($C82,'選手登録'!$A$27:$K$106,11,0))</f>
      </c>
      <c r="I82" s="41"/>
      <c r="J82" s="184"/>
      <c r="K82" s="66">
        <f>_xlfn.IFERROR(IF(OR($C82="",I82="",J82=""),"",INDEX('①入力男子'!$G$7:$Z$86,MATCH($C82,'①入力男子'!$B$7:$B$86,0),MATCH(J82,'①入力男子'!$G$5:$Z$5,0))),"0")</f>
      </c>
      <c r="L82" s="43"/>
      <c r="M82" s="184"/>
      <c r="N82" s="66">
        <f>_xlfn.IFERROR(IF(OR($C82="",L82="",M82=""),"",INDEX('①入力男子'!$G$7:$Z$86,MATCH($C82,'①入力男子'!$B$7:$B$86,0),MATCH(M82,'①入力男子'!$G$5:$Z$5,0))),"0")</f>
      </c>
      <c r="O82" s="41"/>
      <c r="P82" s="184"/>
      <c r="Q82" s="66">
        <f>_xlfn.IFERROR(IF(OR($C82="",O82="",P82=""),"",INDEX('①入力男子'!$G$7:$Z$86,MATCH($C82,'①入力男子'!$B$7:$B$86,0),MATCH(P82,'①入力男子'!$G$5:$Z$5,0))),"0")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IF($C83="","",VLOOKUP($C83,'選手登録'!$A$27:$K$106,7,0))</f>
      </c>
      <c r="E83" s="122">
        <f>IF($C83="","",VLOOKUP($C83,'選手登録'!$A$27:$K$106,8,0))</f>
      </c>
      <c r="F83" s="176">
        <f>IF($C83="","",VLOOKUP($C83,'選手登録'!$A$27:$K$106,5,0))</f>
      </c>
      <c r="G83" s="177">
        <f>IF($C83="","",'選手登録'!C$6)</f>
      </c>
      <c r="H83" s="178">
        <f>IF($C83="","",VLOOKUP($C83,'選手登録'!$A$27:$K$106,11,0))</f>
      </c>
      <c r="I83" s="41"/>
      <c r="J83" s="184"/>
      <c r="K83" s="66">
        <f>_xlfn.IFERROR(IF(OR($C83="",I83="",J83=""),"",INDEX('①入力男子'!$G$7:$Z$86,MATCH($C83,'①入力男子'!$B$7:$B$86,0),MATCH(J83,'①入力男子'!$G$5:$Z$5,0))),"0")</f>
      </c>
      <c r="L83" s="43"/>
      <c r="M83" s="184"/>
      <c r="N83" s="66">
        <f>_xlfn.IFERROR(IF(OR($C83="",L83="",M83=""),"",INDEX('①入力男子'!$G$7:$Z$86,MATCH($C83,'①入力男子'!$B$7:$B$86,0),MATCH(M83,'①入力男子'!$G$5:$Z$5,0))),"0")</f>
      </c>
      <c r="O83" s="41"/>
      <c r="P83" s="184"/>
      <c r="Q83" s="66">
        <f>_xlfn.IFERROR(IF(OR($C83="",O83="",P83=""),"",INDEX('①入力男子'!$G$7:$Z$86,MATCH($C83,'①入力男子'!$B$7:$B$86,0),MATCH(P83,'①入力男子'!$G$5:$Z$5,0))),"0")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IF($C84="","",VLOOKUP($C84,'選手登録'!$A$27:$K$106,7,0))</f>
      </c>
      <c r="E84" s="122">
        <f>IF($C84="","",VLOOKUP($C84,'選手登録'!$A$27:$K$106,8,0))</f>
      </c>
      <c r="F84" s="176">
        <f>IF($C84="","",VLOOKUP($C84,'選手登録'!$A$27:$K$106,5,0))</f>
      </c>
      <c r="G84" s="177">
        <f>IF($C84="","",'選手登録'!C$6)</f>
      </c>
      <c r="H84" s="178">
        <f>IF($C84="","",VLOOKUP($C84,'選手登録'!$A$27:$K$106,11,0))</f>
      </c>
      <c r="I84" s="41"/>
      <c r="J84" s="184"/>
      <c r="K84" s="66">
        <f>_xlfn.IFERROR(IF(OR($C84="",I84="",J84=""),"",INDEX('①入力男子'!$G$7:$Z$86,MATCH($C84,'①入力男子'!$B$7:$B$86,0),MATCH(J84,'①入力男子'!$G$5:$Z$5,0))),"0")</f>
      </c>
      <c r="L84" s="43"/>
      <c r="M84" s="184"/>
      <c r="N84" s="66">
        <f>_xlfn.IFERROR(IF(OR($C84="",L84="",M84=""),"",INDEX('①入力男子'!$G$7:$Z$86,MATCH($C84,'①入力男子'!$B$7:$B$86,0),MATCH(M84,'①入力男子'!$G$5:$Z$5,0))),"0")</f>
      </c>
      <c r="O84" s="41"/>
      <c r="P84" s="184"/>
      <c r="Q84" s="66">
        <f>_xlfn.IFERROR(IF(OR($C84="",O84="",P84=""),"",INDEX('①入力男子'!$G$7:$Z$86,MATCH($C84,'①入力男子'!$B$7:$B$86,0),MATCH(P84,'①入力男子'!$G$5:$Z$5,0))),"0")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IF($C85="","",VLOOKUP($C85,'選手登録'!$A$27:$K$106,7,0))</f>
      </c>
      <c r="E85" s="122">
        <f>IF($C85="","",VLOOKUP($C85,'選手登録'!$A$27:$K$106,8,0))</f>
      </c>
      <c r="F85" s="176">
        <f>IF($C85="","",VLOOKUP($C85,'選手登録'!$A$27:$K$106,5,0))</f>
      </c>
      <c r="G85" s="177">
        <f>IF($C85="","",'選手登録'!C$6)</f>
      </c>
      <c r="H85" s="178">
        <f>IF($C85="","",VLOOKUP($C85,'選手登録'!$A$27:$K$106,11,0))</f>
      </c>
      <c r="I85" s="41"/>
      <c r="J85" s="184"/>
      <c r="K85" s="66">
        <f>_xlfn.IFERROR(IF(OR($C85="",I85="",J85=""),"",INDEX('①入力男子'!$G$7:$Z$86,MATCH($C85,'①入力男子'!$B$7:$B$86,0),MATCH(J85,'①入力男子'!$G$5:$Z$5,0))),"0")</f>
      </c>
      <c r="L85" s="43"/>
      <c r="M85" s="184"/>
      <c r="N85" s="66">
        <f>_xlfn.IFERROR(IF(OR($C85="",L85="",M85=""),"",INDEX('①入力男子'!$G$7:$Z$86,MATCH($C85,'①入力男子'!$B$7:$B$86,0),MATCH(M85,'①入力男子'!$G$5:$Z$5,0))),"0")</f>
      </c>
      <c r="O85" s="41"/>
      <c r="P85" s="184"/>
      <c r="Q85" s="66">
        <f>_xlfn.IFERROR(IF(OR($C85="",O85="",P85=""),"",INDEX('①入力男子'!$G$7:$Z$86,MATCH($C85,'①入力男子'!$B$7:$B$86,0),MATCH(P85,'①入力男子'!$G$5:$Z$5,0))),"0")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IF($C86="","",VLOOKUP($C86,'選手登録'!$A$27:$K$106,7,0))</f>
      </c>
      <c r="E86" s="122">
        <f>IF($C86="","",VLOOKUP($C86,'選手登録'!$A$27:$K$106,8,0))</f>
      </c>
      <c r="F86" s="176">
        <f>IF($C86="","",VLOOKUP($C86,'選手登録'!$A$27:$K$106,5,0))</f>
      </c>
      <c r="G86" s="177">
        <f>IF($C86="","",'選手登録'!C$6)</f>
      </c>
      <c r="H86" s="178">
        <f>IF($C86="","",VLOOKUP($C86,'選手登録'!$A$27:$K$106,11,0))</f>
      </c>
      <c r="I86" s="41"/>
      <c r="J86" s="184"/>
      <c r="K86" s="66">
        <f>_xlfn.IFERROR(IF(OR($C86="",I86="",J86=""),"",INDEX('①入力男子'!$G$7:$Z$86,MATCH($C86,'①入力男子'!$B$7:$B$86,0),MATCH(J86,'①入力男子'!$G$5:$Z$5,0))),"0")</f>
      </c>
      <c r="L86" s="43"/>
      <c r="M86" s="184"/>
      <c r="N86" s="66">
        <f>_xlfn.IFERROR(IF(OR($C86="",L86="",M86=""),"",INDEX('①入力男子'!$G$7:$Z$86,MATCH($C86,'①入力男子'!$B$7:$B$86,0),MATCH(M86,'①入力男子'!$G$5:$Z$5,0))),"0")</f>
      </c>
      <c r="O86" s="41"/>
      <c r="P86" s="184"/>
      <c r="Q86" s="66">
        <f>_xlfn.IFERROR(IF(OR($C86="",O86="",P86=""),"",INDEX('①入力男子'!$G$7:$Z$86,MATCH($C86,'①入力男子'!$B$7:$B$86,0),MATCH(P86,'①入力男子'!$G$5:$Z$5,0))),"0")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IF($C87="","",VLOOKUP($C87,'選手登録'!$A$27:$K$106,7,0))</f>
      </c>
      <c r="E87" s="122">
        <f>IF($C87="","",VLOOKUP($C87,'選手登録'!$A$27:$K$106,8,0))</f>
      </c>
      <c r="F87" s="176">
        <f>IF($C87="","",VLOOKUP($C87,'選手登録'!$A$27:$K$106,5,0))</f>
      </c>
      <c r="G87" s="177">
        <f>IF($C87="","",'選手登録'!C$6)</f>
      </c>
      <c r="H87" s="178">
        <f>IF($C87="","",VLOOKUP($C87,'選手登録'!$A$27:$K$106,11,0))</f>
      </c>
      <c r="I87" s="41"/>
      <c r="J87" s="184"/>
      <c r="K87" s="66">
        <f>_xlfn.IFERROR(IF(OR($C87="",I87="",J87=""),"",INDEX('①入力男子'!$G$7:$Z$86,MATCH($C87,'①入力男子'!$B$7:$B$86,0),MATCH(J87,'①入力男子'!$G$5:$Z$5,0))),"0")</f>
      </c>
      <c r="L87" s="43"/>
      <c r="M87" s="184"/>
      <c r="N87" s="66">
        <f>_xlfn.IFERROR(IF(OR($C87="",L87="",M87=""),"",INDEX('①入力男子'!$G$7:$Z$86,MATCH($C87,'①入力男子'!$B$7:$B$86,0),MATCH(M87,'①入力男子'!$G$5:$Z$5,0))),"0")</f>
      </c>
      <c r="O87" s="41"/>
      <c r="P87" s="184"/>
      <c r="Q87" s="66">
        <f>_xlfn.IFERROR(IF(OR($C87="",O87="",P87=""),"",INDEX('①入力男子'!$G$7:$Z$86,MATCH($C87,'①入力男子'!$B$7:$B$86,0),MATCH(P87,'①入力男子'!$G$5:$Z$5,0))),"0")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IF($C88="","",VLOOKUP($C88,'選手登録'!$A$27:$K$106,7,0))</f>
      </c>
      <c r="E88" s="122">
        <f>IF($C88="","",VLOOKUP($C88,'選手登録'!$A$27:$K$106,8,0))</f>
      </c>
      <c r="F88" s="176">
        <f>IF($C88="","",VLOOKUP($C88,'選手登録'!$A$27:$K$106,5,0))</f>
      </c>
      <c r="G88" s="177">
        <f>IF($C88="","",'選手登録'!C$6)</f>
      </c>
      <c r="H88" s="178">
        <f>IF($C88="","",VLOOKUP($C88,'選手登録'!$A$27:$K$106,11,0))</f>
      </c>
      <c r="I88" s="41"/>
      <c r="J88" s="184"/>
      <c r="K88" s="66">
        <f>_xlfn.IFERROR(IF(OR($C88="",I88="",J88=""),"",INDEX('①入力男子'!$G$7:$Z$86,MATCH($C88,'①入力男子'!$B$7:$B$86,0),MATCH(J88,'①入力男子'!$G$5:$Z$5,0))),"0")</f>
      </c>
      <c r="L88" s="43"/>
      <c r="M88" s="184"/>
      <c r="N88" s="66">
        <f>_xlfn.IFERROR(IF(OR($C88="",L88="",M88=""),"",INDEX('①入力男子'!$G$7:$Z$86,MATCH($C88,'①入力男子'!$B$7:$B$86,0),MATCH(M88,'①入力男子'!$G$5:$Z$5,0))),"0")</f>
      </c>
      <c r="O88" s="41"/>
      <c r="P88" s="184"/>
      <c r="Q88" s="66">
        <f>_xlfn.IFERROR(IF(OR($C88="",O88="",P88=""),"",INDEX('①入力男子'!$G$7:$Z$86,MATCH($C88,'①入力男子'!$B$7:$B$86,0),MATCH(P88,'①入力男子'!$G$5:$Z$5,0))),"0")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IF($C89="","",VLOOKUP($C89,'選手登録'!$A$27:$K$106,7,0))</f>
      </c>
      <c r="E89" s="122">
        <f>IF($C89="","",VLOOKUP($C89,'選手登録'!$A$27:$K$106,8,0))</f>
      </c>
      <c r="F89" s="176">
        <f>IF($C89="","",VLOOKUP($C89,'選手登録'!$A$27:$K$106,5,0))</f>
      </c>
      <c r="G89" s="177">
        <f>IF($C89="","",'選手登録'!C$6)</f>
      </c>
      <c r="H89" s="178">
        <f>IF($C89="","",VLOOKUP($C89,'選手登録'!$A$27:$K$106,11,0))</f>
      </c>
      <c r="I89" s="41"/>
      <c r="J89" s="184"/>
      <c r="K89" s="66">
        <f>_xlfn.IFERROR(IF(OR($C89="",I89="",J89=""),"",INDEX('①入力男子'!$G$7:$Z$86,MATCH($C89,'①入力男子'!$B$7:$B$86,0),MATCH(J89,'①入力男子'!$G$5:$Z$5,0))),"0")</f>
      </c>
      <c r="L89" s="43"/>
      <c r="M89" s="184"/>
      <c r="N89" s="66">
        <f>_xlfn.IFERROR(IF(OR($C89="",L89="",M89=""),"",INDEX('①入力男子'!$G$7:$Z$86,MATCH($C89,'①入力男子'!$B$7:$B$86,0),MATCH(M89,'①入力男子'!$G$5:$Z$5,0))),"0")</f>
      </c>
      <c r="O89" s="41"/>
      <c r="P89" s="184"/>
      <c r="Q89" s="66">
        <f>_xlfn.IFERROR(IF(OR($C89="",O89="",P89=""),"",INDEX('①入力男子'!$G$7:$Z$86,MATCH($C89,'①入力男子'!$B$7:$B$86,0),MATCH(P89,'①入力男子'!$G$5:$Z$5,0))),"0")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IF($C90="","",VLOOKUP($C90,'選手登録'!$A$27:$K$106,7,0))</f>
      </c>
      <c r="E90" s="122">
        <f>IF($C90="","",VLOOKUP($C90,'選手登録'!$A$27:$K$106,8,0))</f>
      </c>
      <c r="F90" s="176">
        <f>IF($C90="","",VLOOKUP($C90,'選手登録'!$A$27:$K$106,5,0))</f>
      </c>
      <c r="G90" s="177">
        <f>IF($C90="","",'選手登録'!C$6)</f>
      </c>
      <c r="H90" s="178">
        <f>IF($C90="","",VLOOKUP($C90,'選手登録'!$A$27:$K$106,11,0))</f>
      </c>
      <c r="I90" s="41"/>
      <c r="J90" s="184"/>
      <c r="K90" s="66">
        <f>_xlfn.IFERROR(IF(OR($C90="",I90="",J90=""),"",INDEX('①入力男子'!$G$7:$Z$86,MATCH($C90,'①入力男子'!$B$7:$B$86,0),MATCH(J90,'①入力男子'!$G$5:$Z$5,0))),"0")</f>
      </c>
      <c r="L90" s="43"/>
      <c r="M90" s="184"/>
      <c r="N90" s="66">
        <f>_xlfn.IFERROR(IF(OR($C90="",L90="",M90=""),"",INDEX('①入力男子'!$G$7:$Z$86,MATCH($C90,'①入力男子'!$B$7:$B$86,0),MATCH(M90,'①入力男子'!$G$5:$Z$5,0))),"0")</f>
      </c>
      <c r="O90" s="41"/>
      <c r="P90" s="184"/>
      <c r="Q90" s="66">
        <f>_xlfn.IFERROR(IF(OR($C90="",O90="",P90=""),"",INDEX('①入力男子'!$G$7:$Z$86,MATCH($C90,'①入力男子'!$B$7:$B$86,0),MATCH(P90,'①入力男子'!$G$5:$Z$5,0))),"0")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IF($C91="","",VLOOKUP($C91,'選手登録'!$A$27:$K$106,7,0))</f>
      </c>
      <c r="E91" s="122">
        <f>IF($C91="","",VLOOKUP($C91,'選手登録'!$A$27:$K$106,8,0))</f>
      </c>
      <c r="F91" s="176">
        <f>IF($C91="","",VLOOKUP($C91,'選手登録'!$A$27:$K$106,5,0))</f>
      </c>
      <c r="G91" s="177">
        <f>IF($C91="","",'選手登録'!C$6)</f>
      </c>
      <c r="H91" s="178">
        <f>IF($C91="","",VLOOKUP($C91,'選手登録'!$A$27:$K$106,11,0))</f>
      </c>
      <c r="I91" s="41"/>
      <c r="J91" s="184"/>
      <c r="K91" s="66">
        <f>_xlfn.IFERROR(IF(OR($C91="",I91="",J91=""),"",INDEX('①入力男子'!$G$7:$Z$86,MATCH($C91,'①入力男子'!$B$7:$B$86,0),MATCH(J91,'①入力男子'!$G$5:$Z$5,0))),"0")</f>
      </c>
      <c r="L91" s="43"/>
      <c r="M91" s="184"/>
      <c r="N91" s="66">
        <f>_xlfn.IFERROR(IF(OR($C91="",L91="",M91=""),"",INDEX('①入力男子'!$G$7:$Z$86,MATCH($C91,'①入力男子'!$B$7:$B$86,0),MATCH(M91,'①入力男子'!$G$5:$Z$5,0))),"0")</f>
      </c>
      <c r="O91" s="41"/>
      <c r="P91" s="184"/>
      <c r="Q91" s="66">
        <f>_xlfn.IFERROR(IF(OR($C91="",O91="",P91=""),"",INDEX('①入力男子'!$G$7:$Z$86,MATCH($C91,'①入力男子'!$B$7:$B$86,0),MATCH(P91,'①入力男子'!$G$5:$Z$5,0))),"0")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IF($C92="","",VLOOKUP($C92,'選手登録'!$A$27:$K$106,7,0))</f>
      </c>
      <c r="E92" s="122">
        <f>IF($C92="","",VLOOKUP($C92,'選手登録'!$A$27:$K$106,8,0))</f>
      </c>
      <c r="F92" s="176">
        <f>IF($C92="","",VLOOKUP($C92,'選手登録'!$A$27:$K$106,5,0))</f>
      </c>
      <c r="G92" s="177">
        <f>IF($C92="","",'選手登録'!C$6)</f>
      </c>
      <c r="H92" s="178">
        <f>IF($C92="","",VLOOKUP($C92,'選手登録'!$A$27:$K$106,11,0))</f>
      </c>
      <c r="I92" s="41"/>
      <c r="J92" s="184"/>
      <c r="K92" s="66">
        <f>_xlfn.IFERROR(IF(OR($C92="",I92="",J92=""),"",INDEX('①入力男子'!$G$7:$Z$86,MATCH($C92,'①入力男子'!$B$7:$B$86,0),MATCH(J92,'①入力男子'!$G$5:$Z$5,0))),"0")</f>
      </c>
      <c r="L92" s="43"/>
      <c r="M92" s="184"/>
      <c r="N92" s="66">
        <f>_xlfn.IFERROR(IF(OR($C92="",L92="",M92=""),"",INDEX('①入力男子'!$G$7:$Z$86,MATCH($C92,'①入力男子'!$B$7:$B$86,0),MATCH(M92,'①入力男子'!$G$5:$Z$5,0))),"0")</f>
      </c>
      <c r="O92" s="41"/>
      <c r="P92" s="184"/>
      <c r="Q92" s="66">
        <f>_xlfn.IFERROR(IF(OR($C92="",O92="",P92=""),"",INDEX('①入力男子'!$G$7:$Z$86,MATCH($C92,'①入力男子'!$B$7:$B$86,0),MATCH(P92,'①入力男子'!$G$5:$Z$5,0))),"0")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IF($C93="","",VLOOKUP($C93,'選手登録'!$A$27:$K$106,7,0))</f>
      </c>
      <c r="E93" s="128">
        <f>IF($C93="","",VLOOKUP($C93,'選手登録'!$A$27:$K$106,8,0))</f>
      </c>
      <c r="F93" s="179">
        <f>IF($C93="","",VLOOKUP($C93,'選手登録'!$A$27:$K$106,5,0))</f>
      </c>
      <c r="G93" s="180">
        <f>IF($C93="","",'選手登録'!C$6)</f>
      </c>
      <c r="H93" s="179">
        <f>IF($C93="","",VLOOKUP($C93,'選手登録'!$A$27:$K$106,11,0))</f>
      </c>
      <c r="I93" s="45"/>
      <c r="J93" s="185"/>
      <c r="K93" s="67">
        <f>_xlfn.IFERROR(IF(OR($C93="",I93="",J93=""),"",INDEX('①入力男子'!$G$7:$Z$86,MATCH($C93,'①入力男子'!$B$7:$B$86,0),MATCH(J93,'①入力男子'!$G$5:$Z$5,0))),"0")</f>
      </c>
      <c r="L93" s="47"/>
      <c r="M93" s="185"/>
      <c r="N93" s="67">
        <f>_xlfn.IFERROR(IF(OR($C93="",L93="",M93=""),"",INDEX('①入力男子'!$G$7:$Z$86,MATCH($C93,'①入力男子'!$B$7:$B$86,0),MATCH(M93,'①入力男子'!$G$5:$Z$5,0))),"0")</f>
      </c>
      <c r="O93" s="45"/>
      <c r="P93" s="185"/>
      <c r="Q93" s="67">
        <f>_xlfn.IFERROR(IF(OR($C93="",O93="",P93=""),"",INDEX('①入力男子'!$G$7:$Z$86,MATCH($C93,'①入力男子'!$B$7:$B$86,0),MATCH(P93,'①入力男子'!$G$5:$Z$5,0))),"0")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10:W10"/>
    <mergeCell ref="X10:Y10"/>
    <mergeCell ref="F10:F11"/>
    <mergeCell ref="G10:G11"/>
    <mergeCell ref="U7:Y7"/>
    <mergeCell ref="J8:K8"/>
    <mergeCell ref="H10:H11"/>
    <mergeCell ref="I10:K10"/>
    <mergeCell ref="A10:A11"/>
    <mergeCell ref="D1:G1"/>
    <mergeCell ref="E10:E11"/>
    <mergeCell ref="D10:D11"/>
    <mergeCell ref="C10:C11"/>
    <mergeCell ref="B10:B11"/>
    <mergeCell ref="D4:D6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I14:I93 U14:U93 L14:L93 R14:R93 O14:O93">
      <formula1>$AG$1:$AG$93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S14:S93 V14:V93">
      <formula1>$AE$1:$AE$8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87" t="str">
        <f>'選手登録'!H4</f>
        <v>道南ディスタンス第１戦</v>
      </c>
      <c r="E1" s="387"/>
      <c r="F1" s="387"/>
      <c r="G1" s="387"/>
      <c r="H1" s="71"/>
      <c r="I1" s="135" t="s">
        <v>90</v>
      </c>
      <c r="J1" s="135"/>
      <c r="K1" s="73"/>
      <c r="L1" s="73"/>
      <c r="M1" s="73"/>
      <c r="N1" s="378" t="s">
        <v>120</v>
      </c>
      <c r="O1" s="378"/>
      <c r="P1" s="378"/>
      <c r="Q1" s="378"/>
      <c r="R1" s="215"/>
      <c r="S1" s="356" t="s">
        <v>44</v>
      </c>
      <c r="T1" s="356"/>
      <c r="U1" s="386">
        <f>'選手登録'!C10</f>
        <v>0</v>
      </c>
      <c r="V1" s="386"/>
      <c r="W1" s="386"/>
      <c r="X1" s="386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160</v>
      </c>
      <c r="AE2" s="69" t="s">
        <v>247</v>
      </c>
      <c r="AG2" s="69" t="s">
        <v>209</v>
      </c>
    </row>
    <row r="3" spans="1:33" ht="21">
      <c r="A3" s="138" t="s">
        <v>124</v>
      </c>
      <c r="B3" s="76"/>
      <c r="C3" s="76"/>
      <c r="D3" s="139" t="s">
        <v>86</v>
      </c>
      <c r="E3" s="382">
        <f>'選手登録'!C5</f>
        <v>0</v>
      </c>
      <c r="F3" s="382"/>
      <c r="G3" s="383"/>
      <c r="H3" s="78"/>
      <c r="I3" s="79" t="s">
        <v>43</v>
      </c>
      <c r="J3" s="182"/>
      <c r="K3" s="80">
        <f>'選手登録'!C4</f>
        <v>0</v>
      </c>
      <c r="L3" s="78"/>
      <c r="M3" s="78"/>
      <c r="O3" s="388" t="s">
        <v>121</v>
      </c>
      <c r="P3" s="389"/>
      <c r="Q3" s="389"/>
      <c r="R3" s="390"/>
      <c r="S3" s="208"/>
      <c r="T3" s="208"/>
      <c r="U3" s="384" t="s">
        <v>45</v>
      </c>
      <c r="V3" s="384"/>
      <c r="W3" s="385">
        <f>'選手登録'!C11</f>
        <v>0</v>
      </c>
      <c r="X3" s="385"/>
      <c r="Y3" s="385"/>
      <c r="Z3" s="196"/>
      <c r="AA3" s="196"/>
      <c r="AD3" s="69" t="s">
        <v>9</v>
      </c>
      <c r="AE3" s="69" t="s">
        <v>16</v>
      </c>
      <c r="AG3" s="81" t="s">
        <v>210</v>
      </c>
    </row>
    <row r="4" spans="1:33" ht="20.25" customHeight="1">
      <c r="A4" s="82"/>
      <c r="B4" s="82"/>
      <c r="C4" s="82"/>
      <c r="D4" s="344" t="s">
        <v>46</v>
      </c>
      <c r="E4" s="194" t="s">
        <v>18</v>
      </c>
      <c r="F4" s="360">
        <f>L4*N4</f>
        <v>0</v>
      </c>
      <c r="G4" s="360"/>
      <c r="H4" s="78"/>
      <c r="I4" s="230" t="s">
        <v>47</v>
      </c>
      <c r="J4" s="231">
        <v>1</v>
      </c>
      <c r="K4" s="232" t="s">
        <v>89</v>
      </c>
      <c r="L4" s="230">
        <f>COUNTIF(X$14:X$93,1)</f>
        <v>0</v>
      </c>
      <c r="M4" s="232" t="s">
        <v>48</v>
      </c>
      <c r="N4" s="217">
        <f>VLOOKUP('選手登録'!$H$4,'選手登録'!$W$2:$AA$19,2,0)</f>
        <v>1500</v>
      </c>
      <c r="O4" s="361">
        <f>SUM(F4:G8)</f>
        <v>0</v>
      </c>
      <c r="P4" s="362"/>
      <c r="Q4" s="362"/>
      <c r="R4" s="363"/>
      <c r="S4" s="208"/>
      <c r="T4" s="373" t="s">
        <v>119</v>
      </c>
      <c r="U4" s="373"/>
      <c r="V4" s="373"/>
      <c r="W4" s="373"/>
      <c r="X4" s="373"/>
      <c r="Y4" s="373"/>
      <c r="Z4" s="196"/>
      <c r="AA4" s="196"/>
      <c r="AD4" s="69" t="s">
        <v>10</v>
      </c>
      <c r="AE4" s="69" t="s">
        <v>17</v>
      </c>
      <c r="AG4" s="81" t="s">
        <v>211</v>
      </c>
    </row>
    <row r="5" spans="1:33" ht="21">
      <c r="A5" s="70"/>
      <c r="B5" s="70"/>
      <c r="C5" s="71"/>
      <c r="D5" s="345"/>
      <c r="E5" s="194" t="s">
        <v>19</v>
      </c>
      <c r="F5" s="360">
        <f>L5*N5</f>
        <v>0</v>
      </c>
      <c r="G5" s="360"/>
      <c r="I5" s="232"/>
      <c r="J5" s="231">
        <v>2</v>
      </c>
      <c r="K5" s="232" t="s">
        <v>89</v>
      </c>
      <c r="L5" s="230">
        <f>COUNTIF(X$14:X$93,2)</f>
        <v>0</v>
      </c>
      <c r="M5" s="232" t="s">
        <v>48</v>
      </c>
      <c r="N5" s="217">
        <f>VLOOKUP('選手登録'!$H$4,'選手登録'!$W$2:$AA$19,3,0)</f>
        <v>3000</v>
      </c>
      <c r="O5" s="364"/>
      <c r="P5" s="362"/>
      <c r="Q5" s="362"/>
      <c r="R5" s="363"/>
      <c r="S5" s="74"/>
      <c r="T5" s="144" t="s">
        <v>101</v>
      </c>
      <c r="U5" s="374" t="s">
        <v>102</v>
      </c>
      <c r="V5" s="375"/>
      <c r="W5" s="375"/>
      <c r="X5" s="375"/>
      <c r="Y5" s="376"/>
      <c r="Z5" s="201"/>
      <c r="AA5" s="201"/>
      <c r="AD5" s="69" t="s">
        <v>93</v>
      </c>
      <c r="AE5" s="69" t="s">
        <v>249</v>
      </c>
      <c r="AG5" s="81" t="s">
        <v>212</v>
      </c>
    </row>
    <row r="6" spans="1:33" ht="21">
      <c r="A6" s="70"/>
      <c r="B6" s="70"/>
      <c r="C6" s="71"/>
      <c r="D6" s="346"/>
      <c r="E6" s="194" t="s">
        <v>20</v>
      </c>
      <c r="F6" s="360">
        <f>L6*N6</f>
        <v>0</v>
      </c>
      <c r="G6" s="360"/>
      <c r="I6" s="232"/>
      <c r="J6" s="231">
        <v>3</v>
      </c>
      <c r="K6" s="232" t="s">
        <v>89</v>
      </c>
      <c r="L6" s="230">
        <f>COUNTIF(X$14:X$93,3)</f>
        <v>0</v>
      </c>
      <c r="M6" s="232" t="s">
        <v>48</v>
      </c>
      <c r="N6" s="217">
        <f>VLOOKUP('選手登録'!$H$4,'選手登録'!$W$2:$AA$19,4,0)</f>
        <v>4500</v>
      </c>
      <c r="O6" s="364"/>
      <c r="P6" s="362"/>
      <c r="Q6" s="362"/>
      <c r="R6" s="363"/>
      <c r="S6" s="74"/>
      <c r="T6" s="145"/>
      <c r="U6" s="370"/>
      <c r="V6" s="371"/>
      <c r="W6" s="371"/>
      <c r="X6" s="371"/>
      <c r="Y6" s="372"/>
      <c r="Z6" s="202"/>
      <c r="AA6" s="202"/>
      <c r="AD6" s="69" t="s">
        <v>11</v>
      </c>
      <c r="AE6" s="69" t="s">
        <v>250</v>
      </c>
      <c r="AG6" s="81" t="s">
        <v>213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60">
        <f>COUNTA(T14:T93,W14:W93)*N7</f>
        <v>0</v>
      </c>
      <c r="G7" s="360"/>
      <c r="I7" s="233"/>
      <c r="J7" s="391" t="s">
        <v>122</v>
      </c>
      <c r="K7" s="391"/>
      <c r="L7" s="234">
        <f>_xlfn.COUNTIFS($AC$14:$AC$93,1,$X$14:$X$93,"")</f>
        <v>0</v>
      </c>
      <c r="M7" s="235" t="s">
        <v>48</v>
      </c>
      <c r="N7" s="217">
        <f>VLOOKUP('選手登録'!$H$4,'選手登録'!$W$2:$AA$19,5,0)</f>
        <v>0</v>
      </c>
      <c r="O7" s="365"/>
      <c r="P7" s="366"/>
      <c r="Q7" s="366"/>
      <c r="R7" s="367"/>
      <c r="S7" s="74"/>
      <c r="T7" s="145"/>
      <c r="U7" s="352"/>
      <c r="V7" s="352"/>
      <c r="W7" s="352"/>
      <c r="X7" s="352"/>
      <c r="Y7" s="352"/>
      <c r="Z7" s="203"/>
      <c r="AA7" s="203"/>
      <c r="AD7" s="69" t="s">
        <v>161</v>
      </c>
      <c r="AE7" s="69" t="s">
        <v>251</v>
      </c>
      <c r="AG7" s="81" t="s">
        <v>214</v>
      </c>
    </row>
    <row r="8" spans="1:33" ht="22.5" thickBot="1" thickTop="1">
      <c r="A8" s="70"/>
      <c r="B8" s="70"/>
      <c r="C8" s="71"/>
      <c r="D8" s="195" t="s">
        <v>245</v>
      </c>
      <c r="E8" s="286">
        <v>0</v>
      </c>
      <c r="F8" s="377">
        <f>E8*1000</f>
        <v>0</v>
      </c>
      <c r="G8" s="360"/>
      <c r="I8" s="233"/>
      <c r="J8" s="393" t="s">
        <v>123</v>
      </c>
      <c r="K8" s="393"/>
      <c r="L8" s="231">
        <f>SUM(L4:L7)</f>
        <v>0</v>
      </c>
      <c r="M8" s="232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252</v>
      </c>
      <c r="AG8" s="69" t="s">
        <v>215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216</v>
      </c>
    </row>
    <row r="10" spans="1:33" ht="13.5">
      <c r="A10" s="394" t="s">
        <v>50</v>
      </c>
      <c r="B10" s="394"/>
      <c r="C10" s="396" t="s">
        <v>77</v>
      </c>
      <c r="D10" s="398" t="s">
        <v>51</v>
      </c>
      <c r="E10" s="398" t="s">
        <v>21</v>
      </c>
      <c r="F10" s="400" t="s">
        <v>84</v>
      </c>
      <c r="G10" s="402" t="s">
        <v>52</v>
      </c>
      <c r="H10" s="404" t="s">
        <v>35</v>
      </c>
      <c r="I10" s="405" t="s">
        <v>53</v>
      </c>
      <c r="J10" s="405"/>
      <c r="K10" s="405"/>
      <c r="L10" s="406" t="s">
        <v>54</v>
      </c>
      <c r="M10" s="406"/>
      <c r="N10" s="407"/>
      <c r="O10" s="408" t="s">
        <v>55</v>
      </c>
      <c r="P10" s="408"/>
      <c r="Q10" s="408"/>
      <c r="R10" s="409" t="s">
        <v>56</v>
      </c>
      <c r="S10" s="409"/>
      <c r="T10" s="409"/>
      <c r="U10" s="392" t="s">
        <v>100</v>
      </c>
      <c r="V10" s="392"/>
      <c r="W10" s="392"/>
      <c r="X10" s="403" t="s">
        <v>57</v>
      </c>
      <c r="Y10" s="403"/>
      <c r="Z10" s="205"/>
      <c r="AA10" s="205"/>
      <c r="AD10" s="69" t="s">
        <v>95</v>
      </c>
      <c r="AE10" s="81"/>
      <c r="AG10" s="69" t="s">
        <v>217</v>
      </c>
    </row>
    <row r="11" spans="1:33" ht="13.5">
      <c r="A11" s="395"/>
      <c r="B11" s="395"/>
      <c r="C11" s="397"/>
      <c r="D11" s="399"/>
      <c r="E11" s="399"/>
      <c r="F11" s="401"/>
      <c r="G11" s="402"/>
      <c r="H11" s="404"/>
      <c r="I11" s="245" t="s">
        <v>115</v>
      </c>
      <c r="J11" s="245" t="s">
        <v>58</v>
      </c>
      <c r="K11" s="246" t="s">
        <v>59</v>
      </c>
      <c r="L11" s="236" t="s">
        <v>115</v>
      </c>
      <c r="M11" s="236" t="s">
        <v>58</v>
      </c>
      <c r="N11" s="237" t="s">
        <v>59</v>
      </c>
      <c r="O11" s="243" t="s">
        <v>115</v>
      </c>
      <c r="P11" s="243" t="s">
        <v>58</v>
      </c>
      <c r="Q11" s="244" t="s">
        <v>59</v>
      </c>
      <c r="R11" s="238" t="s">
        <v>115</v>
      </c>
      <c r="S11" s="239"/>
      <c r="T11" s="240" t="s">
        <v>59</v>
      </c>
      <c r="U11" s="136" t="s">
        <v>115</v>
      </c>
      <c r="V11" s="247"/>
      <c r="W11" s="137" t="s">
        <v>59</v>
      </c>
      <c r="X11" s="241" t="s">
        <v>60</v>
      </c>
      <c r="Y11" s="242" t="s">
        <v>61</v>
      </c>
      <c r="Z11" s="206"/>
      <c r="AA11" s="206"/>
      <c r="AD11" s="69" t="s">
        <v>162</v>
      </c>
      <c r="AE11" s="81"/>
      <c r="AG11" s="69" t="s">
        <v>218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246</v>
      </c>
      <c r="G12" s="106" t="s">
        <v>65</v>
      </c>
      <c r="H12" s="107">
        <v>2</v>
      </c>
      <c r="I12" s="108" t="s">
        <v>103</v>
      </c>
      <c r="J12" s="108" t="s">
        <v>9</v>
      </c>
      <c r="K12" s="109" t="s">
        <v>66</v>
      </c>
      <c r="L12" s="110" t="s">
        <v>103</v>
      </c>
      <c r="M12" s="110" t="s">
        <v>67</v>
      </c>
      <c r="N12" s="111" t="s">
        <v>68</v>
      </c>
      <c r="O12" s="108" t="s">
        <v>103</v>
      </c>
      <c r="P12" s="108" t="s">
        <v>12</v>
      </c>
      <c r="Q12" s="109" t="s">
        <v>66</v>
      </c>
      <c r="R12" s="112" t="s">
        <v>15</v>
      </c>
      <c r="S12" s="188" t="s">
        <v>98</v>
      </c>
      <c r="T12" s="109" t="s">
        <v>125</v>
      </c>
      <c r="U12" s="112" t="s">
        <v>15</v>
      </c>
      <c r="V12" s="188" t="s">
        <v>98</v>
      </c>
      <c r="W12" s="109" t="s">
        <v>282</v>
      </c>
      <c r="X12" s="112"/>
      <c r="Y12" s="113"/>
      <c r="Z12" s="207"/>
      <c r="AA12" s="207"/>
      <c r="AD12" s="69" t="s">
        <v>163</v>
      </c>
      <c r="AE12" s="81"/>
      <c r="AG12" s="69" t="s">
        <v>219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246</v>
      </c>
      <c r="G13" s="106" t="s">
        <v>73</v>
      </c>
      <c r="H13" s="107">
        <v>3</v>
      </c>
      <c r="I13" s="108" t="s">
        <v>104</v>
      </c>
      <c r="J13" s="108" t="s">
        <v>12</v>
      </c>
      <c r="K13" s="109" t="s">
        <v>74</v>
      </c>
      <c r="L13" s="110" t="s">
        <v>104</v>
      </c>
      <c r="M13" s="110" t="s">
        <v>75</v>
      </c>
      <c r="N13" s="111" t="s">
        <v>76</v>
      </c>
      <c r="O13" s="108" t="s">
        <v>104</v>
      </c>
      <c r="P13" s="108" t="s">
        <v>12</v>
      </c>
      <c r="Q13" s="109" t="s">
        <v>74</v>
      </c>
      <c r="R13" s="114" t="s">
        <v>118</v>
      </c>
      <c r="S13" s="189" t="s">
        <v>16</v>
      </c>
      <c r="T13" s="115" t="s">
        <v>126</v>
      </c>
      <c r="U13" s="114" t="s">
        <v>118</v>
      </c>
      <c r="V13" s="189" t="s">
        <v>17</v>
      </c>
      <c r="W13" s="115" t="s">
        <v>283</v>
      </c>
      <c r="X13" s="114"/>
      <c r="Y13" s="116"/>
      <c r="Z13" s="207"/>
      <c r="AA13" s="207"/>
      <c r="AD13" s="69" t="s">
        <v>164</v>
      </c>
      <c r="AE13" s="81"/>
      <c r="AG13" s="69" t="s">
        <v>220</v>
      </c>
    </row>
    <row r="14" spans="1:33" ht="13.5">
      <c r="A14" s="117">
        <v>1</v>
      </c>
      <c r="B14" s="221"/>
      <c r="C14" s="61"/>
      <c r="D14" s="118">
        <f>IF($C14="","",VLOOKUP($C14,'選手登録'!$L$27:$V$106,7,0))</f>
      </c>
      <c r="E14" s="299">
        <f>IF($C14="","",VLOOKUP($C14,'選手登録'!$L$27:$V$106,8,0))</f>
      </c>
      <c r="F14" s="181">
        <f>IF($C14="","",VLOOKUP($C14,'選手登録'!$L$27:$V$106,5,0))</f>
      </c>
      <c r="G14" s="118">
        <f>IF($C14="","",'選手登録'!C$6)</f>
      </c>
      <c r="H14" s="181">
        <f>IF($C14="","",VLOOKUP($C14,'選手登録'!$L$27:$V$106,11,0))</f>
      </c>
      <c r="I14" s="59"/>
      <c r="J14" s="183"/>
      <c r="K14" s="65">
        <f>_xlfn.IFERROR(IF(OR($C14="",I14="",J14=""),"",INDEX('②入力女子'!$G$7:$Z$86,MATCH($C14,'②入力女子'!$B$7:$B$86,0),MATCH(J14,'②入力女子'!$G$5:$Z$5,0))),"0")</f>
      </c>
      <c r="L14" s="60"/>
      <c r="M14" s="183"/>
      <c r="N14" s="65">
        <f>_xlfn.IFERROR(IF(OR($C14="",L14="",M14=""),"",INDEX('②入力女子'!$G$7:$Z$86,MATCH($C14,'②入力女子'!$B$7:$B$86,0),MATCH(M14,'②入力女子'!$G$5:$Z$5,0))),"0")</f>
      </c>
      <c r="O14" s="59"/>
      <c r="P14" s="183"/>
      <c r="Q14" s="65">
        <f>_xlfn.IFERROR(IF(OR($C14="",O14="",P14=""),"",INDEX('②入力女子'!$G$7:$Z$86,MATCH($C14,'②入力女子'!$B$7:$B$86,0),MATCH(P14,'②入力女子'!$G$5:$Z$5,0))),"0")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165</v>
      </c>
      <c r="AE14" s="81"/>
      <c r="AG14" s="69" t="s">
        <v>221</v>
      </c>
    </row>
    <row r="15" spans="1:33" ht="13.5">
      <c r="A15" s="120">
        <v>2</v>
      </c>
      <c r="B15" s="222"/>
      <c r="C15" s="62"/>
      <c r="D15" s="121">
        <f>IF($C15="","",VLOOKUP($C15,'選手登録'!$L$27:$V$106,7,0))</f>
      </c>
      <c r="E15" s="122">
        <f>IF($C15="","",VLOOKUP($C15,'選手登録'!$L$27:$V$106,8,0))</f>
      </c>
      <c r="F15" s="176">
        <f>IF($C15="","",VLOOKUP($C15,'選手登録'!$L$27:$V$106,5,0))</f>
      </c>
      <c r="G15" s="177">
        <f>IF($C15="","",'選手登録'!C$6)</f>
      </c>
      <c r="H15" s="178">
        <f>IF($C15="","",VLOOKUP($C15,'選手登録'!$L$27:$V$106,11,0))</f>
      </c>
      <c r="I15" s="41"/>
      <c r="J15" s="184"/>
      <c r="K15" s="66">
        <f>_xlfn.IFERROR(IF(OR($C15="",I15="",J15=""),"",INDEX('②入力女子'!$G$7:$Z$86,MATCH($C15,'②入力女子'!$B$7:$B$86,0),MATCH(J15,'②入力女子'!$G$5:$Z$5,0))),"0")</f>
      </c>
      <c r="L15" s="43"/>
      <c r="M15" s="184"/>
      <c r="N15" s="66">
        <f>_xlfn.IFERROR(IF(OR($C15="",L15="",M15=""),"",INDEX('②入力女子'!$G$7:$Z$86,MATCH($C15,'②入力女子'!$B$7:$B$86,0),MATCH(M15,'②入力女子'!$G$5:$Z$5,0))),"0")</f>
      </c>
      <c r="O15" s="41"/>
      <c r="P15" s="184"/>
      <c r="Q15" s="66">
        <f>_xlfn.IFERROR(IF(OR($C15="",O15="",P15=""),"",INDEX('②入力女子'!$G$7:$Z$86,MATCH($C15,'②入力女子'!$B$7:$B$86,0),MATCH(P15,'②入力女子'!$G$5:$Z$5,0))),"0")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166</v>
      </c>
      <c r="AE15" s="81"/>
      <c r="AG15" s="69" t="s">
        <v>222</v>
      </c>
    </row>
    <row r="16" spans="1:33" ht="13.5">
      <c r="A16" s="120">
        <v>3</v>
      </c>
      <c r="B16" s="222"/>
      <c r="C16" s="62"/>
      <c r="D16" s="121">
        <f>IF($C16="","",VLOOKUP($C16,'選手登録'!$L$27:$V$106,7,0))</f>
      </c>
      <c r="E16" s="122">
        <f>IF($C16="","",VLOOKUP($C16,'選手登録'!$L$27:$V$106,8,0))</f>
      </c>
      <c r="F16" s="176">
        <f>IF($C16="","",VLOOKUP($C16,'選手登録'!$L$27:$V$106,5,0))</f>
      </c>
      <c r="G16" s="177">
        <f>IF($C16="","",'選手登録'!C$6)</f>
      </c>
      <c r="H16" s="178">
        <f>IF($C16="","",VLOOKUP($C16,'選手登録'!$L$27:$V$106,11,0))</f>
      </c>
      <c r="I16" s="41"/>
      <c r="J16" s="184"/>
      <c r="K16" s="66">
        <f>_xlfn.IFERROR(IF(OR($C16="",I16="",J16=""),"",INDEX('②入力女子'!$G$7:$Z$86,MATCH($C16,'②入力女子'!$B$7:$B$86,0),MATCH(J16,'②入力女子'!$G$5:$Z$5,0))),"0")</f>
      </c>
      <c r="L16" s="43"/>
      <c r="M16" s="184"/>
      <c r="N16" s="66">
        <f>_xlfn.IFERROR(IF(OR($C16="",L16="",M16=""),"",INDEX('②入力女子'!$G$7:$Z$86,MATCH($C16,'②入力女子'!$B$7:$B$86,0),MATCH(M16,'②入力女子'!$G$5:$Z$5,0))),"0")</f>
      </c>
      <c r="O16" s="41"/>
      <c r="P16" s="184"/>
      <c r="Q16" s="66">
        <f>_xlfn.IFERROR(IF(OR($C16="",O16="",P16=""),"",INDEX('②入力女子'!$G$7:$Z$86,MATCH($C16,'②入力女子'!$B$7:$B$86,0),MATCH(P16,'②入力女子'!$G$5:$Z$5,0))),"0")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167</v>
      </c>
      <c r="AE16" s="81"/>
      <c r="AG16" s="69" t="s">
        <v>223</v>
      </c>
    </row>
    <row r="17" spans="1:33" ht="13.5">
      <c r="A17" s="120">
        <v>4</v>
      </c>
      <c r="B17" s="222"/>
      <c r="C17" s="62"/>
      <c r="D17" s="121">
        <f>IF($C17="","",VLOOKUP($C17,'選手登録'!$L$27:$V$106,7,0))</f>
      </c>
      <c r="E17" s="122">
        <f>IF($C17="","",VLOOKUP($C17,'選手登録'!$L$27:$V$106,8,0))</f>
      </c>
      <c r="F17" s="176">
        <f>IF($C17="","",VLOOKUP($C17,'選手登録'!$L$27:$V$106,5,0))</f>
      </c>
      <c r="G17" s="177">
        <f>IF($C17="","",'選手登録'!C$6)</f>
      </c>
      <c r="H17" s="178">
        <f>IF($C17="","",VLOOKUP($C17,'選手登録'!$L$27:$V$106,11,0))</f>
      </c>
      <c r="I17" s="41"/>
      <c r="J17" s="184"/>
      <c r="K17" s="66">
        <f>_xlfn.IFERROR(IF(OR($C17="",I17="",J17=""),"",INDEX('②入力女子'!$G$7:$Z$86,MATCH($C17,'②入力女子'!$B$7:$B$86,0),MATCH(J17,'②入力女子'!$G$5:$Z$5,0))),"0")</f>
      </c>
      <c r="L17" s="43"/>
      <c r="M17" s="184"/>
      <c r="N17" s="66">
        <f>_xlfn.IFERROR(IF(OR($C17="",L17="",M17=""),"",INDEX('②入力女子'!$G$7:$Z$86,MATCH($C17,'②入力女子'!$B$7:$B$86,0),MATCH(M17,'②入力女子'!$G$5:$Z$5,0))),"0")</f>
      </c>
      <c r="O17" s="41"/>
      <c r="P17" s="184"/>
      <c r="Q17" s="66">
        <f>_xlfn.IFERROR(IF(OR($C17="",O17="",P17=""),"",INDEX('②入力女子'!$G$7:$Z$86,MATCH($C17,'②入力女子'!$B$7:$B$86,0),MATCH(P17,'②入力女子'!$G$5:$Z$5,0))),"0")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168</v>
      </c>
      <c r="AE17" s="81"/>
      <c r="AG17" s="69" t="s">
        <v>224</v>
      </c>
    </row>
    <row r="18" spans="1:33" ht="13.5">
      <c r="A18" s="120">
        <v>5</v>
      </c>
      <c r="B18" s="222"/>
      <c r="C18" s="62"/>
      <c r="D18" s="121">
        <f>IF($C18="","",VLOOKUP($C18,'選手登録'!$L$27:$V$106,7,0))</f>
      </c>
      <c r="E18" s="122">
        <f>IF($C18="","",VLOOKUP($C18,'選手登録'!$L$27:$V$106,8,0))</f>
      </c>
      <c r="F18" s="176">
        <f>IF($C18="","",VLOOKUP($C18,'選手登録'!$L$27:$V$106,5,0))</f>
      </c>
      <c r="G18" s="177">
        <f>IF($C18="","",'選手登録'!C$6)</f>
      </c>
      <c r="H18" s="178">
        <f>IF($C18="","",VLOOKUP($C18,'選手登録'!$L$27:$V$106,11,0))</f>
      </c>
      <c r="I18" s="41"/>
      <c r="J18" s="184"/>
      <c r="K18" s="66">
        <f>_xlfn.IFERROR(IF(OR($C18="",I18="",J18=""),"",INDEX('②入力女子'!$G$7:$Z$86,MATCH($C18,'②入力女子'!$B$7:$B$86,0),MATCH(J18,'②入力女子'!$G$5:$Z$5,0))),"0")</f>
      </c>
      <c r="L18" s="43"/>
      <c r="M18" s="184"/>
      <c r="N18" s="66">
        <f>_xlfn.IFERROR(IF(OR($C18="",L18="",M18=""),"",INDEX('②入力女子'!$G$7:$Z$86,MATCH($C18,'②入力女子'!$B$7:$B$86,0),MATCH(M18,'②入力女子'!$G$5:$Z$5,0))),"0")</f>
      </c>
      <c r="O18" s="41"/>
      <c r="P18" s="184"/>
      <c r="Q18" s="66">
        <f>_xlfn.IFERROR(IF(OR($C18="",O18="",P18=""),"",INDEX('②入力女子'!$G$7:$Z$86,MATCH($C18,'②入力女子'!$B$7:$B$86,0),MATCH(P18,'②入力女子'!$G$5:$Z$5,0))),"0")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169</v>
      </c>
      <c r="AE18" s="81"/>
      <c r="AG18" s="69" t="s">
        <v>225</v>
      </c>
    </row>
    <row r="19" spans="1:33" ht="13.5">
      <c r="A19" s="120">
        <v>6</v>
      </c>
      <c r="B19" s="222"/>
      <c r="C19" s="62"/>
      <c r="D19" s="121">
        <f>IF($C19="","",VLOOKUP($C19,'選手登録'!$L$27:$V$106,7,0))</f>
      </c>
      <c r="E19" s="122">
        <f>IF($C19="","",VLOOKUP($C19,'選手登録'!$L$27:$V$106,8,0))</f>
      </c>
      <c r="F19" s="176">
        <f>IF($C19="","",VLOOKUP($C19,'選手登録'!$L$27:$V$106,5,0))</f>
      </c>
      <c r="G19" s="177">
        <f>IF($C19="","",'選手登録'!C$6)</f>
      </c>
      <c r="H19" s="178">
        <f>IF($C19="","",VLOOKUP($C19,'選手登録'!$L$27:$V$106,11,0))</f>
      </c>
      <c r="I19" s="41"/>
      <c r="J19" s="184"/>
      <c r="K19" s="66">
        <f>_xlfn.IFERROR(IF(OR($C19="",I19="",J19=""),"",INDEX('②入力女子'!$G$7:$Z$86,MATCH($C19,'②入力女子'!$B$7:$B$86,0),MATCH(J19,'②入力女子'!$G$5:$Z$5,0))),"0")</f>
      </c>
      <c r="L19" s="43"/>
      <c r="M19" s="184"/>
      <c r="N19" s="66">
        <f>_xlfn.IFERROR(IF(OR($C19="",L19="",M19=""),"",INDEX('②入力女子'!$G$7:$Z$86,MATCH($C19,'②入力女子'!$B$7:$B$86,0),MATCH(M19,'②入力女子'!$G$5:$Z$5,0))),"0")</f>
      </c>
      <c r="O19" s="41"/>
      <c r="P19" s="184"/>
      <c r="Q19" s="66">
        <f>_xlfn.IFERROR(IF(OR($C19="",O19="",P19=""),"",INDEX('②入力女子'!$G$7:$Z$86,MATCH($C19,'②入力女子'!$B$7:$B$86,0),MATCH(P19,'②入力女子'!$G$5:$Z$5,0))),"0")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170</v>
      </c>
      <c r="AE19" s="81"/>
      <c r="AG19" s="69" t="s">
        <v>226</v>
      </c>
    </row>
    <row r="20" spans="1:33" ht="13.5">
      <c r="A20" s="120">
        <v>7</v>
      </c>
      <c r="B20" s="222"/>
      <c r="C20" s="62"/>
      <c r="D20" s="121">
        <f>IF($C20="","",VLOOKUP($C20,'選手登録'!$L$27:$V$106,7,0))</f>
      </c>
      <c r="E20" s="122">
        <f>IF($C20="","",VLOOKUP($C20,'選手登録'!$L$27:$V$106,8,0))</f>
      </c>
      <c r="F20" s="176">
        <f>IF($C20="","",VLOOKUP($C20,'選手登録'!$L$27:$V$106,5,0))</f>
      </c>
      <c r="G20" s="177">
        <f>IF($C20="","",'選手登録'!C$6)</f>
      </c>
      <c r="H20" s="178">
        <f>IF($C20="","",VLOOKUP($C20,'選手登録'!$L$27:$V$106,11,0))</f>
      </c>
      <c r="I20" s="41"/>
      <c r="J20" s="184"/>
      <c r="K20" s="66">
        <f>_xlfn.IFERROR(IF(OR($C20="",I20="",J20=""),"",INDEX('②入力女子'!$G$7:$Z$86,MATCH($C20,'②入力女子'!$B$7:$B$86,0),MATCH(J20,'②入力女子'!$G$5:$Z$5,0))),"0")</f>
      </c>
      <c r="L20" s="43"/>
      <c r="M20" s="184"/>
      <c r="N20" s="66">
        <f>_xlfn.IFERROR(IF(OR($C20="",L20="",M20=""),"",INDEX('②入力女子'!$G$7:$Z$86,MATCH($C20,'②入力女子'!$B$7:$B$86,0),MATCH(M20,'②入力女子'!$G$5:$Z$5,0))),"0")</f>
      </c>
      <c r="O20" s="41"/>
      <c r="P20" s="184"/>
      <c r="Q20" s="66">
        <f>_xlfn.IFERROR(IF(OR($C20="",O20="",P20=""),"",INDEX('②入力女子'!$G$7:$Z$86,MATCH($C20,'②入力女子'!$B$7:$B$86,0),MATCH(P20,'②入力女子'!$G$5:$Z$5,0))),"0")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171</v>
      </c>
      <c r="AE20" s="81"/>
      <c r="AG20" s="69" t="s">
        <v>227</v>
      </c>
    </row>
    <row r="21" spans="1:33" ht="13.5">
      <c r="A21" s="120">
        <v>8</v>
      </c>
      <c r="B21" s="222"/>
      <c r="C21" s="62"/>
      <c r="D21" s="121">
        <f>IF($C21="","",VLOOKUP($C21,'選手登録'!$L$27:$V$106,7,0))</f>
      </c>
      <c r="E21" s="122">
        <f>IF($C21="","",VLOOKUP($C21,'選手登録'!$L$27:$V$106,8,0))</f>
      </c>
      <c r="F21" s="176">
        <f>IF($C21="","",VLOOKUP($C21,'選手登録'!$L$27:$V$106,5,0))</f>
      </c>
      <c r="G21" s="177">
        <f>IF($C21="","",'選手登録'!C$6)</f>
      </c>
      <c r="H21" s="178">
        <f>IF($C21="","",VLOOKUP($C21,'選手登録'!$L$27:$V$106,11,0))</f>
      </c>
      <c r="I21" s="41"/>
      <c r="J21" s="184"/>
      <c r="K21" s="66">
        <f>_xlfn.IFERROR(IF(OR($C21="",I21="",J21=""),"",INDEX('②入力女子'!$G$7:$Z$86,MATCH($C21,'②入力女子'!$B$7:$B$86,0),MATCH(J21,'②入力女子'!$G$5:$Z$5,0))),"0")</f>
      </c>
      <c r="L21" s="43"/>
      <c r="M21" s="184"/>
      <c r="N21" s="66">
        <f>_xlfn.IFERROR(IF(OR($C21="",L21="",M21=""),"",INDEX('②入力女子'!$G$7:$Z$86,MATCH($C21,'②入力女子'!$B$7:$B$86,0),MATCH(M21,'②入力女子'!$G$5:$Z$5,0))),"0")</f>
      </c>
      <c r="O21" s="41"/>
      <c r="P21" s="184"/>
      <c r="Q21" s="66">
        <f>_xlfn.IFERROR(IF(OR($C21="",O21="",P21=""),"",INDEX('②入力女子'!$G$7:$Z$86,MATCH($C21,'②入力女子'!$B$7:$B$86,0),MATCH(P21,'②入力女子'!$G$5:$Z$5,0))),"0")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172</v>
      </c>
      <c r="AE21" s="81"/>
      <c r="AG21" s="69" t="s">
        <v>228</v>
      </c>
    </row>
    <row r="22" spans="1:33" ht="13.5">
      <c r="A22" s="120">
        <v>9</v>
      </c>
      <c r="B22" s="222"/>
      <c r="C22" s="62"/>
      <c r="D22" s="121">
        <f>IF($C22="","",VLOOKUP($C22,'選手登録'!$L$27:$V$106,7,0))</f>
      </c>
      <c r="E22" s="122">
        <f>IF($C22="","",VLOOKUP($C22,'選手登録'!$L$27:$V$106,8,0))</f>
      </c>
      <c r="F22" s="176">
        <f>IF($C22="","",VLOOKUP($C22,'選手登録'!$L$27:$V$106,5,0))</f>
      </c>
      <c r="G22" s="177">
        <f>IF($C22="","",'選手登録'!C$6)</f>
      </c>
      <c r="H22" s="178">
        <f>IF($C22="","",VLOOKUP($C22,'選手登録'!$L$27:$V$106,11,0))</f>
      </c>
      <c r="I22" s="41"/>
      <c r="J22" s="184"/>
      <c r="K22" s="66">
        <f>_xlfn.IFERROR(IF(OR($C22="",I22="",J22=""),"",INDEX('②入力女子'!$G$7:$Z$86,MATCH($C22,'②入力女子'!$B$7:$B$86,0),MATCH(J22,'②入力女子'!$G$5:$Z$5,0))),"0")</f>
      </c>
      <c r="L22" s="43"/>
      <c r="M22" s="184"/>
      <c r="N22" s="66">
        <f>_xlfn.IFERROR(IF(OR($C22="",L22="",M22=""),"",INDEX('②入力女子'!$G$7:$Z$86,MATCH($C22,'②入力女子'!$B$7:$B$86,0),MATCH(M22,'②入力女子'!$G$5:$Z$5,0))),"0")</f>
      </c>
      <c r="O22" s="41"/>
      <c r="P22" s="184"/>
      <c r="Q22" s="66">
        <f>_xlfn.IFERROR(IF(OR($C22="",O22="",P22=""),"",INDEX('②入力女子'!$G$7:$Z$86,MATCH($C22,'②入力女子'!$B$7:$B$86,0),MATCH(P22,'②入力女子'!$G$5:$Z$5,0))),"0")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173</v>
      </c>
      <c r="AE22" s="81"/>
      <c r="AG22" s="69" t="s">
        <v>229</v>
      </c>
    </row>
    <row r="23" spans="1:33" ht="13.5">
      <c r="A23" s="120">
        <v>10</v>
      </c>
      <c r="B23" s="222"/>
      <c r="C23" s="62"/>
      <c r="D23" s="121">
        <f>IF($C23="","",VLOOKUP($C23,'選手登録'!$L$27:$V$106,7,0))</f>
      </c>
      <c r="E23" s="122">
        <f>IF($C23="","",VLOOKUP($C23,'選手登録'!$L$27:$V$106,8,0))</f>
      </c>
      <c r="F23" s="176">
        <f>IF($C23="","",VLOOKUP($C23,'選手登録'!$L$27:$V$106,5,0))</f>
      </c>
      <c r="G23" s="177">
        <f>IF($C23="","",'選手登録'!C$6)</f>
      </c>
      <c r="H23" s="178">
        <f>IF($C23="","",VLOOKUP($C23,'選手登録'!$L$27:$V$106,11,0))</f>
      </c>
      <c r="I23" s="41"/>
      <c r="J23" s="184"/>
      <c r="K23" s="66">
        <f>_xlfn.IFERROR(IF(OR($C23="",I23="",J23=""),"",INDEX('②入力女子'!$G$7:$Z$86,MATCH($C23,'②入力女子'!$B$7:$B$86,0),MATCH(J23,'②入力女子'!$G$5:$Z$5,0))),"0")</f>
      </c>
      <c r="L23" s="43"/>
      <c r="M23" s="184"/>
      <c r="N23" s="66">
        <f>_xlfn.IFERROR(IF(OR($C23="",L23="",M23=""),"",INDEX('②入力女子'!$G$7:$Z$86,MATCH($C23,'②入力女子'!$B$7:$B$86,0),MATCH(M23,'②入力女子'!$G$5:$Z$5,0))),"0")</f>
      </c>
      <c r="O23" s="41"/>
      <c r="P23" s="184"/>
      <c r="Q23" s="66">
        <f>_xlfn.IFERROR(IF(OR($C23="",O23="",P23=""),"",INDEX('②入力女子'!$G$7:$Z$86,MATCH($C23,'②入力女子'!$B$7:$B$86,0),MATCH(P23,'②入力女子'!$G$5:$Z$5,0))),"0")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174</v>
      </c>
      <c r="AE23" s="81"/>
      <c r="AG23" s="69" t="s">
        <v>230</v>
      </c>
    </row>
    <row r="24" spans="1:33" ht="13.5">
      <c r="A24" s="120">
        <v>11</v>
      </c>
      <c r="B24" s="222"/>
      <c r="C24" s="62"/>
      <c r="D24" s="121">
        <f>IF($C24="","",VLOOKUP($C24,'選手登録'!$L$27:$V$106,7,0))</f>
      </c>
      <c r="E24" s="122">
        <f>IF($C24="","",VLOOKUP($C24,'選手登録'!$L$27:$V$106,8,0))</f>
      </c>
      <c r="F24" s="176">
        <f>IF($C24="","",VLOOKUP($C24,'選手登録'!$L$27:$V$106,5,0))</f>
      </c>
      <c r="G24" s="177">
        <f>IF($C24="","",'選手登録'!C$6)</f>
      </c>
      <c r="H24" s="178">
        <f>IF($C24="","",VLOOKUP($C24,'選手登録'!$L$27:$V$106,11,0))</f>
      </c>
      <c r="I24" s="41"/>
      <c r="J24" s="184"/>
      <c r="K24" s="66">
        <f>_xlfn.IFERROR(IF(OR($C24="",I24="",J24=""),"",INDEX('②入力女子'!$G$7:$Z$86,MATCH($C24,'②入力女子'!$B$7:$B$86,0),MATCH(J24,'②入力女子'!$G$5:$Z$5,0))),"0")</f>
      </c>
      <c r="L24" s="43"/>
      <c r="M24" s="184"/>
      <c r="N24" s="66">
        <f>_xlfn.IFERROR(IF(OR($C24="",L24="",M24=""),"",INDEX('②入力女子'!$G$7:$Z$86,MATCH($C24,'②入力女子'!$B$7:$B$86,0),MATCH(M24,'②入力女子'!$G$5:$Z$5,0))),"0")</f>
      </c>
      <c r="O24" s="41"/>
      <c r="P24" s="184"/>
      <c r="Q24" s="66">
        <f>_xlfn.IFERROR(IF(OR($C24="",O24="",P24=""),"",INDEX('②入力女子'!$G$7:$Z$86,MATCH($C24,'②入力女子'!$B$7:$B$86,0),MATCH(P24,'②入力女子'!$G$5:$Z$5,0))),"0")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231</v>
      </c>
    </row>
    <row r="25" spans="1:33" ht="13.5">
      <c r="A25" s="120">
        <v>12</v>
      </c>
      <c r="B25" s="222"/>
      <c r="C25" s="62"/>
      <c r="D25" s="121">
        <f>IF($C25="","",VLOOKUP($C25,'選手登録'!$L$27:$V$106,7,0))</f>
      </c>
      <c r="E25" s="122">
        <f>IF($C25="","",VLOOKUP($C25,'選手登録'!$L$27:$V$106,8,0))</f>
      </c>
      <c r="F25" s="176">
        <f>IF($C25="","",VLOOKUP($C25,'選手登録'!$L$27:$V$106,5,0))</f>
      </c>
      <c r="G25" s="177">
        <f>IF($C25="","",'選手登録'!C$6)</f>
      </c>
      <c r="H25" s="178">
        <f>IF($C25="","",VLOOKUP($C25,'選手登録'!$L$27:$V$106,11,0))</f>
      </c>
      <c r="I25" s="41"/>
      <c r="J25" s="184"/>
      <c r="K25" s="66">
        <f>_xlfn.IFERROR(IF(OR($C25="",I25="",J25=""),"",INDEX('②入力女子'!$G$7:$Z$86,MATCH($C25,'②入力女子'!$B$7:$B$86,0),MATCH(J25,'②入力女子'!$G$5:$Z$5,0))),"0")</f>
      </c>
      <c r="L25" s="43"/>
      <c r="M25" s="184"/>
      <c r="N25" s="66">
        <f>_xlfn.IFERROR(IF(OR($C25="",L25="",M25=""),"",INDEX('②入力女子'!$G$7:$Z$86,MATCH($C25,'②入力女子'!$B$7:$B$86,0),MATCH(M25,'②入力女子'!$G$5:$Z$5,0))),"0")</f>
      </c>
      <c r="O25" s="41"/>
      <c r="P25" s="184"/>
      <c r="Q25" s="66">
        <f>_xlfn.IFERROR(IF(OR($C25="",O25="",P25=""),"",INDEX('②入力女子'!$G$7:$Z$86,MATCH($C25,'②入力女子'!$B$7:$B$86,0),MATCH(P25,'②入力女子'!$G$5:$Z$5,0))),"0")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175</v>
      </c>
      <c r="AE25" s="81"/>
      <c r="AG25" s="69" t="s">
        <v>232</v>
      </c>
    </row>
    <row r="26" spans="1:33" ht="13.5">
      <c r="A26" s="120">
        <v>13</v>
      </c>
      <c r="B26" s="222"/>
      <c r="C26" s="62"/>
      <c r="D26" s="121">
        <f>IF($C26="","",VLOOKUP($C26,'選手登録'!$L$27:$V$106,7,0))</f>
      </c>
      <c r="E26" s="122">
        <f>IF($C26="","",VLOOKUP($C26,'選手登録'!$L$27:$V$106,8,0))</f>
      </c>
      <c r="F26" s="176">
        <f>IF($C26="","",VLOOKUP($C26,'選手登録'!$L$27:$V$106,5,0))</f>
      </c>
      <c r="G26" s="177">
        <f>IF($C26="","",'選手登録'!C$6)</f>
      </c>
      <c r="H26" s="178">
        <f>IF($C26="","",VLOOKUP($C26,'選手登録'!$L$27:$V$106,11,0))</f>
      </c>
      <c r="I26" s="41"/>
      <c r="J26" s="184"/>
      <c r="K26" s="66">
        <f>_xlfn.IFERROR(IF(OR($C26="",I26="",J26=""),"",INDEX('②入力女子'!$G$7:$Z$86,MATCH($C26,'②入力女子'!$B$7:$B$86,0),MATCH(J26,'②入力女子'!$G$5:$Z$5,0))),"0")</f>
      </c>
      <c r="L26" s="43"/>
      <c r="M26" s="184"/>
      <c r="N26" s="66">
        <f>_xlfn.IFERROR(IF(OR($C26="",L26="",M26=""),"",INDEX('②入力女子'!$G$7:$Z$86,MATCH($C26,'②入力女子'!$B$7:$B$86,0),MATCH(M26,'②入力女子'!$G$5:$Z$5,0))),"0")</f>
      </c>
      <c r="O26" s="41"/>
      <c r="P26" s="184"/>
      <c r="Q26" s="66">
        <f>_xlfn.IFERROR(IF(OR($C26="",O26="",P26=""),"",INDEX('②入力女子'!$G$7:$Z$86,MATCH($C26,'②入力女子'!$B$7:$B$86,0),MATCH(P26,'②入力女子'!$G$5:$Z$5,0))),"0")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176</v>
      </c>
      <c r="AE26" s="81"/>
      <c r="AG26" s="69" t="s">
        <v>233</v>
      </c>
    </row>
    <row r="27" spans="1:33" ht="13.5">
      <c r="A27" s="120">
        <v>14</v>
      </c>
      <c r="B27" s="222"/>
      <c r="C27" s="62"/>
      <c r="D27" s="121">
        <f>IF($C27="","",VLOOKUP($C27,'選手登録'!$L$27:$V$106,7,0))</f>
      </c>
      <c r="E27" s="122">
        <f>IF($C27="","",VLOOKUP($C27,'選手登録'!$L$27:$V$106,8,0))</f>
      </c>
      <c r="F27" s="176">
        <f>IF($C27="","",VLOOKUP($C27,'選手登録'!$L$27:$V$106,5,0))</f>
      </c>
      <c r="G27" s="177">
        <f>IF($C27="","",'選手登録'!C$6)</f>
      </c>
      <c r="H27" s="178">
        <f>IF($C27="","",VLOOKUP($C27,'選手登録'!$L$27:$V$106,11,0))</f>
      </c>
      <c r="I27" s="41"/>
      <c r="J27" s="184"/>
      <c r="K27" s="66">
        <f>_xlfn.IFERROR(IF(OR($C27="",I27="",J27=""),"",INDEX('②入力女子'!$G$7:$Z$86,MATCH($C27,'②入力女子'!$B$7:$B$86,0),MATCH(J27,'②入力女子'!$G$5:$Z$5,0))),"0")</f>
      </c>
      <c r="L27" s="43"/>
      <c r="M27" s="184"/>
      <c r="N27" s="66">
        <f>_xlfn.IFERROR(IF(OR($C27="",L27="",M27=""),"",INDEX('②入力女子'!$G$7:$Z$86,MATCH($C27,'②入力女子'!$B$7:$B$86,0),MATCH(M27,'②入力女子'!$G$5:$Z$5,0))),"0")</f>
      </c>
      <c r="O27" s="41"/>
      <c r="P27" s="184"/>
      <c r="Q27" s="66">
        <f>_xlfn.IFERROR(IF(OR($C27="",O27="",P27=""),"",INDEX('②入力女子'!$G$7:$Z$86,MATCH($C27,'②入力女子'!$B$7:$B$86,0),MATCH(P27,'②入力女子'!$G$5:$Z$5,0))),"0")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177</v>
      </c>
      <c r="AE27" s="81"/>
      <c r="AG27" s="69" t="s">
        <v>234</v>
      </c>
    </row>
    <row r="28" spans="1:33" ht="13.5">
      <c r="A28" s="120">
        <v>15</v>
      </c>
      <c r="B28" s="222"/>
      <c r="C28" s="62"/>
      <c r="D28" s="121">
        <f>IF($C28="","",VLOOKUP($C28,'選手登録'!$L$27:$V$106,7,0))</f>
      </c>
      <c r="E28" s="122">
        <f>IF($C28="","",VLOOKUP($C28,'選手登録'!$L$27:$V$106,8,0))</f>
      </c>
      <c r="F28" s="176">
        <f>IF($C28="","",VLOOKUP($C28,'選手登録'!$L$27:$V$106,5,0))</f>
      </c>
      <c r="G28" s="177">
        <f>IF($C28="","",'選手登録'!C$6)</f>
      </c>
      <c r="H28" s="178">
        <f>IF($C28="","",VLOOKUP($C28,'選手登録'!$L$27:$V$106,11,0))</f>
      </c>
      <c r="I28" s="41"/>
      <c r="J28" s="184"/>
      <c r="K28" s="66">
        <f>_xlfn.IFERROR(IF(OR($C28="",I28="",J28=""),"",INDEX('②入力女子'!$G$7:$Z$86,MATCH($C28,'②入力女子'!$B$7:$B$86,0),MATCH(J28,'②入力女子'!$G$5:$Z$5,0))),"0")</f>
      </c>
      <c r="L28" s="43"/>
      <c r="M28" s="184"/>
      <c r="N28" s="66">
        <f>_xlfn.IFERROR(IF(OR($C28="",L28="",M28=""),"",INDEX('②入力女子'!$G$7:$Z$86,MATCH($C28,'②入力女子'!$B$7:$B$86,0),MATCH(M28,'②入力女子'!$G$5:$Z$5,0))),"0")</f>
      </c>
      <c r="O28" s="41"/>
      <c r="P28" s="184"/>
      <c r="Q28" s="66">
        <f>_xlfn.IFERROR(IF(OR($C28="",O28="",P28=""),"",INDEX('②入力女子'!$G$7:$Z$86,MATCH($C28,'②入力女子'!$B$7:$B$86,0),MATCH(P28,'②入力女子'!$G$5:$Z$5,0))),"0")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178</v>
      </c>
      <c r="AE28" s="81"/>
      <c r="AG28" s="69" t="s">
        <v>235</v>
      </c>
    </row>
    <row r="29" spans="1:33" ht="13.5">
      <c r="A29" s="120">
        <v>16</v>
      </c>
      <c r="B29" s="222"/>
      <c r="C29" s="62"/>
      <c r="D29" s="121">
        <f>IF($C29="","",VLOOKUP($C29,'選手登録'!$L$27:$V$106,7,0))</f>
      </c>
      <c r="E29" s="122">
        <f>IF($C29="","",VLOOKUP($C29,'選手登録'!$L$27:$V$106,8,0))</f>
      </c>
      <c r="F29" s="176">
        <f>IF($C29="","",VLOOKUP($C29,'選手登録'!$L$27:$V$106,5,0))</f>
      </c>
      <c r="G29" s="177">
        <f>IF($C29="","",'選手登録'!C$6)</f>
      </c>
      <c r="H29" s="178">
        <f>IF($C29="","",VLOOKUP($C29,'選手登録'!$L$27:$V$106,11,0))</f>
      </c>
      <c r="I29" s="41"/>
      <c r="J29" s="184"/>
      <c r="K29" s="66">
        <f>_xlfn.IFERROR(IF(OR($C29="",I29="",J29=""),"",INDEX('②入力女子'!$G$7:$Z$86,MATCH($C29,'②入力女子'!$B$7:$B$86,0),MATCH(J29,'②入力女子'!$G$5:$Z$5,0))),"0")</f>
      </c>
      <c r="L29" s="43"/>
      <c r="M29" s="184"/>
      <c r="N29" s="66">
        <f>_xlfn.IFERROR(IF(OR($C29="",L29="",M29=""),"",INDEX('②入力女子'!$G$7:$Z$86,MATCH($C29,'②入力女子'!$B$7:$B$86,0),MATCH(M29,'②入力女子'!$G$5:$Z$5,0))),"0")</f>
      </c>
      <c r="O29" s="41"/>
      <c r="P29" s="184"/>
      <c r="Q29" s="66">
        <f>_xlfn.IFERROR(IF(OR($C29="",O29="",P29=""),"",INDEX('②入力女子'!$G$7:$Z$86,MATCH($C29,'②入力女子'!$B$7:$B$86,0),MATCH(P29,'②入力女子'!$G$5:$Z$5,0))),"0")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179</v>
      </c>
      <c r="AE29" s="81"/>
      <c r="AG29" s="69" t="s">
        <v>236</v>
      </c>
    </row>
    <row r="30" spans="1:33" ht="13.5">
      <c r="A30" s="120">
        <v>17</v>
      </c>
      <c r="B30" s="222"/>
      <c r="C30" s="62"/>
      <c r="D30" s="121">
        <f>IF($C30="","",VLOOKUP($C30,'選手登録'!$L$27:$V$106,7,0))</f>
      </c>
      <c r="E30" s="122">
        <f>IF($C30="","",VLOOKUP($C30,'選手登録'!$L$27:$V$106,8,0))</f>
      </c>
      <c r="F30" s="176">
        <f>IF($C30="","",VLOOKUP($C30,'選手登録'!$L$27:$V$106,5,0))</f>
      </c>
      <c r="G30" s="177">
        <f>IF($C30="","",'選手登録'!C$6)</f>
      </c>
      <c r="H30" s="178">
        <f>IF($C30="","",VLOOKUP($C30,'選手登録'!$L$27:$V$106,11,0))</f>
      </c>
      <c r="I30" s="41"/>
      <c r="J30" s="184"/>
      <c r="K30" s="66">
        <f>_xlfn.IFERROR(IF(OR($C30="",I30="",J30=""),"",INDEX('②入力女子'!$G$7:$Z$86,MATCH($C30,'②入力女子'!$B$7:$B$86,0),MATCH(J30,'②入力女子'!$G$5:$Z$5,0))),"0")</f>
      </c>
      <c r="L30" s="43"/>
      <c r="M30" s="184"/>
      <c r="N30" s="66">
        <f>_xlfn.IFERROR(IF(OR($C30="",L30="",M30=""),"",INDEX('②入力女子'!$G$7:$Z$86,MATCH($C30,'②入力女子'!$B$7:$B$86,0),MATCH(M30,'②入力女子'!$G$5:$Z$5,0))),"0")</f>
      </c>
      <c r="O30" s="41"/>
      <c r="P30" s="184"/>
      <c r="Q30" s="66">
        <f>_xlfn.IFERROR(IF(OR($C30="",O30="",P30=""),"",INDEX('②入力女子'!$G$7:$Z$86,MATCH($C30,'②入力女子'!$B$7:$B$86,0),MATCH(P30,'②入力女子'!$G$5:$Z$5,0))),"0")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237</v>
      </c>
    </row>
    <row r="31" spans="1:33" ht="13.5">
      <c r="A31" s="120">
        <v>18</v>
      </c>
      <c r="B31" s="222"/>
      <c r="C31" s="62"/>
      <c r="D31" s="121">
        <f>IF($C31="","",VLOOKUP($C31,'選手登録'!$L$27:$V$106,7,0))</f>
      </c>
      <c r="E31" s="122">
        <f>IF($C31="","",VLOOKUP($C31,'選手登録'!$L$27:$V$106,8,0))</f>
      </c>
      <c r="F31" s="176">
        <f>IF($C31="","",VLOOKUP($C31,'選手登録'!$L$27:$V$106,5,0))</f>
      </c>
      <c r="G31" s="177">
        <f>IF($C31="","",'選手登録'!C$6)</f>
      </c>
      <c r="H31" s="178">
        <f>IF($C31="","",VLOOKUP($C31,'選手登録'!$L$27:$V$106,11,0))</f>
      </c>
      <c r="I31" s="41"/>
      <c r="J31" s="184"/>
      <c r="K31" s="66">
        <f>_xlfn.IFERROR(IF(OR($C31="",I31="",J31=""),"",INDEX('②入力女子'!$G$7:$Z$86,MATCH($C31,'②入力女子'!$B$7:$B$86,0),MATCH(J31,'②入力女子'!$G$5:$Z$5,0))),"0")</f>
      </c>
      <c r="L31" s="43"/>
      <c r="M31" s="184"/>
      <c r="N31" s="66">
        <f>_xlfn.IFERROR(IF(OR($C31="",L31="",M31=""),"",INDEX('②入力女子'!$G$7:$Z$86,MATCH($C31,'②入力女子'!$B$7:$B$86,0),MATCH(M31,'②入力女子'!$G$5:$Z$5,0))),"0")</f>
      </c>
      <c r="O31" s="41"/>
      <c r="P31" s="184"/>
      <c r="Q31" s="66">
        <f>_xlfn.IFERROR(IF(OR($C31="",O31="",P31=""),"",INDEX('②入力女子'!$G$7:$Z$86,MATCH($C31,'②入力女子'!$B$7:$B$86,0),MATCH(P31,'②入力女子'!$G$5:$Z$5,0))),"0")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238</v>
      </c>
    </row>
    <row r="32" spans="1:33" ht="13.5">
      <c r="A32" s="125">
        <v>19</v>
      </c>
      <c r="B32" s="223"/>
      <c r="C32" s="62"/>
      <c r="D32" s="121">
        <f>IF($C32="","",VLOOKUP($C32,'選手登録'!$L$27:$V$106,7,0))</f>
      </c>
      <c r="E32" s="122">
        <f>IF($C32="","",VLOOKUP($C32,'選手登録'!$L$27:$V$106,8,0))</f>
      </c>
      <c r="F32" s="176">
        <f>IF($C32="","",VLOOKUP($C32,'選手登録'!$L$27:$V$106,5,0))</f>
      </c>
      <c r="G32" s="177">
        <f>IF($C32="","",'選手登録'!C$6)</f>
      </c>
      <c r="H32" s="178">
        <f>IF($C32="","",VLOOKUP($C32,'選手登録'!$L$27:$V$106,11,0))</f>
      </c>
      <c r="I32" s="41"/>
      <c r="J32" s="184"/>
      <c r="K32" s="66">
        <f>_xlfn.IFERROR(IF(OR($C32="",I32="",J32=""),"",INDEX('②入力女子'!$G$7:$Z$86,MATCH($C32,'②入力女子'!$B$7:$B$86,0),MATCH(J32,'②入力女子'!$G$5:$Z$5,0))),"0")</f>
      </c>
      <c r="L32" s="43"/>
      <c r="M32" s="184"/>
      <c r="N32" s="66">
        <f>_xlfn.IFERROR(IF(OR($C32="",L32="",M32=""),"",INDEX('②入力女子'!$G$7:$Z$86,MATCH($C32,'②入力女子'!$B$7:$B$86,0),MATCH(M32,'②入力女子'!$G$5:$Z$5,0))),"0")</f>
      </c>
      <c r="O32" s="41"/>
      <c r="P32" s="184"/>
      <c r="Q32" s="66">
        <f>_xlfn.IFERROR(IF(OR($C32="",O32="",P32=""),"",INDEX('②入力女子'!$G$7:$Z$86,MATCH($C32,'②入力女子'!$B$7:$B$86,0),MATCH(P32,'②入力女子'!$G$5:$Z$5,0))),"0")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239</v>
      </c>
    </row>
    <row r="33" spans="1:33" ht="13.5">
      <c r="A33" s="120">
        <v>20</v>
      </c>
      <c r="B33" s="222"/>
      <c r="C33" s="62"/>
      <c r="D33" s="121">
        <f>IF($C33="","",VLOOKUP($C33,'選手登録'!$L$27:$V$106,7,0))</f>
      </c>
      <c r="E33" s="122">
        <f>IF($C33="","",VLOOKUP($C33,'選手登録'!$L$27:$V$106,8,0))</f>
      </c>
      <c r="F33" s="176">
        <f>IF($C33="","",VLOOKUP($C33,'選手登録'!$L$27:$V$106,5,0))</f>
      </c>
      <c r="G33" s="177">
        <f>IF($C33="","",'選手登録'!C$6)</f>
      </c>
      <c r="H33" s="178">
        <f>IF($C33="","",VLOOKUP($C33,'選手登録'!$L$27:$V$106,11,0))</f>
      </c>
      <c r="I33" s="41"/>
      <c r="J33" s="184"/>
      <c r="K33" s="66">
        <f>_xlfn.IFERROR(IF(OR($C33="",I33="",J33=""),"",INDEX('②入力女子'!$G$7:$Z$86,MATCH($C33,'②入力女子'!$B$7:$B$86,0),MATCH(J33,'②入力女子'!$G$5:$Z$5,0))),"0")</f>
      </c>
      <c r="L33" s="43"/>
      <c r="M33" s="184"/>
      <c r="N33" s="66">
        <f>_xlfn.IFERROR(IF(OR($C33="",L33="",M33=""),"",INDEX('②入力女子'!$G$7:$Z$86,MATCH($C33,'②入力女子'!$B$7:$B$86,0),MATCH(M33,'②入力女子'!$G$5:$Z$5,0))),"0")</f>
      </c>
      <c r="O33" s="41"/>
      <c r="P33" s="184"/>
      <c r="Q33" s="66">
        <f>_xlfn.IFERROR(IF(OR($C33="",O33="",P33=""),"",INDEX('②入力女子'!$G$7:$Z$86,MATCH($C33,'②入力女子'!$B$7:$B$86,0),MATCH(P33,'②入力女子'!$G$5:$Z$5,0))),"0")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240</v>
      </c>
    </row>
    <row r="34" spans="1:30" ht="13.5">
      <c r="A34" s="120">
        <v>21</v>
      </c>
      <c r="B34" s="222"/>
      <c r="C34" s="62"/>
      <c r="D34" s="121">
        <f>IF($C34="","",VLOOKUP($C34,'選手登録'!$L$27:$V$106,7,0))</f>
      </c>
      <c r="E34" s="122">
        <f>IF($C34="","",VLOOKUP($C34,'選手登録'!$L$27:$V$106,8,0))</f>
      </c>
      <c r="F34" s="176">
        <f>IF($C34="","",VLOOKUP($C34,'選手登録'!$L$27:$V$106,5,0))</f>
      </c>
      <c r="G34" s="177">
        <f>IF($C34="","",'選手登録'!C$6)</f>
      </c>
      <c r="H34" s="178">
        <f>IF($C34="","",VLOOKUP($C34,'選手登録'!$L$27:$V$106,11,0))</f>
      </c>
      <c r="I34" s="41"/>
      <c r="J34" s="184"/>
      <c r="K34" s="66">
        <f>_xlfn.IFERROR(IF(OR($C34="",I34="",J34=""),"",INDEX('②入力女子'!$G$7:$Z$86,MATCH($C34,'②入力女子'!$B$7:$B$86,0),MATCH(J34,'②入力女子'!$G$5:$Z$5,0))),"0")</f>
      </c>
      <c r="L34" s="43"/>
      <c r="M34" s="184"/>
      <c r="N34" s="66">
        <f>_xlfn.IFERROR(IF(OR($C34="",L34="",M34=""),"",INDEX('②入力女子'!$G$7:$Z$86,MATCH($C34,'②入力女子'!$B$7:$B$86,0),MATCH(M34,'②入力女子'!$G$5:$Z$5,0))),"0")</f>
      </c>
      <c r="O34" s="41"/>
      <c r="P34" s="184"/>
      <c r="Q34" s="66">
        <f>_xlfn.IFERROR(IF(OR($C34="",O34="",P34=""),"",INDEX('②入力女子'!$G$7:$Z$86,MATCH($C34,'②入力女子'!$B$7:$B$86,0),MATCH(P34,'②入力女子'!$G$5:$Z$5,0))),"0")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180</v>
      </c>
    </row>
    <row r="35" spans="1:30" ht="13.5">
      <c r="A35" s="120">
        <v>22</v>
      </c>
      <c r="B35" s="222"/>
      <c r="C35" s="62"/>
      <c r="D35" s="121">
        <f>IF($C35="","",VLOOKUP($C35,'選手登録'!$L$27:$V$106,7,0))</f>
      </c>
      <c r="E35" s="122">
        <f>IF($C35="","",VLOOKUP($C35,'選手登録'!$L$27:$V$106,8,0))</f>
      </c>
      <c r="F35" s="176">
        <f>IF($C35="","",VLOOKUP($C35,'選手登録'!$L$27:$V$106,5,0))</f>
      </c>
      <c r="G35" s="177">
        <f>IF($C35="","",'選手登録'!C$6)</f>
      </c>
      <c r="H35" s="178">
        <f>IF($C35="","",VLOOKUP($C35,'選手登録'!$L$27:$V$106,11,0))</f>
      </c>
      <c r="I35" s="41"/>
      <c r="J35" s="184"/>
      <c r="K35" s="66">
        <f>_xlfn.IFERROR(IF(OR($C35="",I35="",J35=""),"",INDEX('②入力女子'!$G$7:$Z$86,MATCH($C35,'②入力女子'!$B$7:$B$86,0),MATCH(J35,'②入力女子'!$G$5:$Z$5,0))),"0")</f>
      </c>
      <c r="L35" s="43"/>
      <c r="M35" s="184"/>
      <c r="N35" s="66">
        <f>_xlfn.IFERROR(IF(OR($C35="",L35="",M35=""),"",INDEX('②入力女子'!$G$7:$Z$86,MATCH($C35,'②入力女子'!$B$7:$B$86,0),MATCH(M35,'②入力女子'!$G$5:$Z$5,0))),"0")</f>
      </c>
      <c r="O35" s="41"/>
      <c r="P35" s="184"/>
      <c r="Q35" s="66">
        <f>_xlfn.IFERROR(IF(OR($C35="",O35="",P35=""),"",INDEX('②入力女子'!$G$7:$Z$86,MATCH($C35,'②入力女子'!$B$7:$B$86,0),MATCH(P35,'②入力女子'!$G$5:$Z$5,0))),"0")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181</v>
      </c>
    </row>
    <row r="36" spans="1:30" ht="13.5">
      <c r="A36" s="120">
        <v>23</v>
      </c>
      <c r="B36" s="222"/>
      <c r="C36" s="62"/>
      <c r="D36" s="121">
        <f>IF($C36="","",VLOOKUP($C36,'選手登録'!$L$27:$V$106,7,0))</f>
      </c>
      <c r="E36" s="122">
        <f>IF($C36="","",VLOOKUP($C36,'選手登録'!$L$27:$V$106,8,0))</f>
      </c>
      <c r="F36" s="176">
        <f>IF($C36="","",VLOOKUP($C36,'選手登録'!$L$27:$V$106,5,0))</f>
      </c>
      <c r="G36" s="177">
        <f>IF($C36="","",'選手登録'!C$6)</f>
      </c>
      <c r="H36" s="178">
        <f>IF($C36="","",VLOOKUP($C36,'選手登録'!$L$27:$V$106,11,0))</f>
      </c>
      <c r="I36" s="41"/>
      <c r="J36" s="184"/>
      <c r="K36" s="66">
        <f>_xlfn.IFERROR(IF(OR($C36="",I36="",J36=""),"",INDEX('②入力女子'!$G$7:$Z$86,MATCH($C36,'②入力女子'!$B$7:$B$86,0),MATCH(J36,'②入力女子'!$G$5:$Z$5,0))),"0")</f>
      </c>
      <c r="L36" s="43"/>
      <c r="M36" s="184"/>
      <c r="N36" s="66">
        <f>_xlfn.IFERROR(IF(OR($C36="",L36="",M36=""),"",INDEX('②入力女子'!$G$7:$Z$86,MATCH($C36,'②入力女子'!$B$7:$B$86,0),MATCH(M36,'②入力女子'!$G$5:$Z$5,0))),"0")</f>
      </c>
      <c r="O36" s="41"/>
      <c r="P36" s="184"/>
      <c r="Q36" s="66">
        <f>_xlfn.IFERROR(IF(OR($C36="",O36="",P36=""),"",INDEX('②入力女子'!$G$7:$Z$86,MATCH($C36,'②入力女子'!$B$7:$B$86,0),MATCH(P36,'②入力女子'!$G$5:$Z$5,0))),"0")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182</v>
      </c>
    </row>
    <row r="37" spans="1:30" ht="13.5">
      <c r="A37" s="120">
        <v>24</v>
      </c>
      <c r="B37" s="222"/>
      <c r="C37" s="62"/>
      <c r="D37" s="121">
        <f>IF($C37="","",VLOOKUP($C37,'選手登録'!$L$27:$V$106,7,0))</f>
      </c>
      <c r="E37" s="122">
        <f>IF($C37="","",VLOOKUP($C37,'選手登録'!$L$27:$V$106,8,0))</f>
      </c>
      <c r="F37" s="176">
        <f>IF($C37="","",VLOOKUP($C37,'選手登録'!$L$27:$V$106,5,0))</f>
      </c>
      <c r="G37" s="177">
        <f>IF($C37="","",'選手登録'!C$6)</f>
      </c>
      <c r="H37" s="178">
        <f>IF($C37="","",VLOOKUP($C37,'選手登録'!$L$27:$V$106,11,0))</f>
      </c>
      <c r="I37" s="41"/>
      <c r="J37" s="184"/>
      <c r="K37" s="66">
        <f>_xlfn.IFERROR(IF(OR($C37="",I37="",J37=""),"",INDEX('②入力女子'!$G$7:$Z$86,MATCH($C37,'②入力女子'!$B$7:$B$86,0),MATCH(J37,'②入力女子'!$G$5:$Z$5,0))),"0")</f>
      </c>
      <c r="L37" s="43"/>
      <c r="M37" s="184"/>
      <c r="N37" s="66">
        <f>_xlfn.IFERROR(IF(OR($C37="",L37="",M37=""),"",INDEX('②入力女子'!$G$7:$Z$86,MATCH($C37,'②入力女子'!$B$7:$B$86,0),MATCH(M37,'②入力女子'!$G$5:$Z$5,0))),"0")</f>
      </c>
      <c r="O37" s="41"/>
      <c r="P37" s="184"/>
      <c r="Q37" s="66">
        <f>_xlfn.IFERROR(IF(OR($C37="",O37="",P37=""),"",INDEX('②入力女子'!$G$7:$Z$86,MATCH($C37,'②入力女子'!$B$7:$B$86,0),MATCH(P37,'②入力女子'!$G$5:$Z$5,0))),"0")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183</v>
      </c>
    </row>
    <row r="38" spans="1:30" ht="13.5">
      <c r="A38" s="120">
        <v>25</v>
      </c>
      <c r="B38" s="222"/>
      <c r="C38" s="62"/>
      <c r="D38" s="121">
        <f>IF($C38="","",VLOOKUP($C38,'選手登録'!$L$27:$V$106,7,0))</f>
      </c>
      <c r="E38" s="122">
        <f>IF($C38="","",VLOOKUP($C38,'選手登録'!$L$27:$V$106,8,0))</f>
      </c>
      <c r="F38" s="176">
        <f>IF($C38="","",VLOOKUP($C38,'選手登録'!$L$27:$V$106,5,0))</f>
      </c>
      <c r="G38" s="177">
        <f>IF($C38="","",'選手登録'!C$6)</f>
      </c>
      <c r="H38" s="178">
        <f>IF($C38="","",VLOOKUP($C38,'選手登録'!$L$27:$V$106,11,0))</f>
      </c>
      <c r="I38" s="41"/>
      <c r="J38" s="184"/>
      <c r="K38" s="66">
        <f>_xlfn.IFERROR(IF(OR($C38="",I38="",J38=""),"",INDEX('②入力女子'!$G$7:$Z$86,MATCH($C38,'②入力女子'!$B$7:$B$86,0),MATCH(J38,'②入力女子'!$G$5:$Z$5,0))),"0")</f>
      </c>
      <c r="L38" s="43"/>
      <c r="M38" s="184"/>
      <c r="N38" s="66">
        <f>_xlfn.IFERROR(IF(OR($C38="",L38="",M38=""),"",INDEX('②入力女子'!$G$7:$Z$86,MATCH($C38,'②入力女子'!$B$7:$B$86,0),MATCH(M38,'②入力女子'!$G$5:$Z$5,0))),"0")</f>
      </c>
      <c r="O38" s="41"/>
      <c r="P38" s="184"/>
      <c r="Q38" s="66">
        <f>_xlfn.IFERROR(IF(OR($C38="",O38="",P38=""),"",INDEX('②入力女子'!$G$7:$Z$86,MATCH($C38,'②入力女子'!$B$7:$B$86,0),MATCH(P38,'②入力女子'!$G$5:$Z$5,0))),"0")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184</v>
      </c>
    </row>
    <row r="39" spans="1:30" ht="13.5">
      <c r="A39" s="120">
        <v>26</v>
      </c>
      <c r="B39" s="222"/>
      <c r="C39" s="62"/>
      <c r="D39" s="121">
        <f>IF($C39="","",VLOOKUP($C39,'選手登録'!$L$27:$V$106,7,0))</f>
      </c>
      <c r="E39" s="122">
        <f>IF($C39="","",VLOOKUP($C39,'選手登録'!$L$27:$V$106,8,0))</f>
      </c>
      <c r="F39" s="176">
        <f>IF($C39="","",VLOOKUP($C39,'選手登録'!$L$27:$V$106,5,0))</f>
      </c>
      <c r="G39" s="177">
        <f>IF($C39="","",'選手登録'!C$6)</f>
      </c>
      <c r="H39" s="178">
        <f>IF($C39="","",VLOOKUP($C39,'選手登録'!$L$27:$V$106,11,0))</f>
      </c>
      <c r="I39" s="41"/>
      <c r="J39" s="184"/>
      <c r="K39" s="66">
        <f>_xlfn.IFERROR(IF(OR($C39="",I39="",J39=""),"",INDEX('②入力女子'!$G$7:$Z$86,MATCH($C39,'②入力女子'!$B$7:$B$86,0),MATCH(J39,'②入力女子'!$G$5:$Z$5,0))),"0")</f>
      </c>
      <c r="L39" s="43"/>
      <c r="M39" s="184"/>
      <c r="N39" s="66">
        <f>_xlfn.IFERROR(IF(OR($C39="",L39="",M39=""),"",INDEX('②入力女子'!$G$7:$Z$86,MATCH($C39,'②入力女子'!$B$7:$B$86,0),MATCH(M39,'②入力女子'!$G$5:$Z$5,0))),"0")</f>
      </c>
      <c r="O39" s="41"/>
      <c r="P39" s="184"/>
      <c r="Q39" s="66">
        <f>_xlfn.IFERROR(IF(OR($C39="",O39="",P39=""),"",INDEX('②入力女子'!$G$7:$Z$86,MATCH($C39,'②入力女子'!$B$7:$B$86,0),MATCH(P39,'②入力女子'!$G$5:$Z$5,0))),"0")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185</v>
      </c>
    </row>
    <row r="40" spans="1:30" ht="13.5">
      <c r="A40" s="120">
        <v>27</v>
      </c>
      <c r="B40" s="222"/>
      <c r="C40" s="62"/>
      <c r="D40" s="121">
        <f>IF($C40="","",VLOOKUP($C40,'選手登録'!$L$27:$V$106,7,0))</f>
      </c>
      <c r="E40" s="122">
        <f>IF($C40="","",VLOOKUP($C40,'選手登録'!$L$27:$V$106,8,0))</f>
      </c>
      <c r="F40" s="176">
        <f>IF($C40="","",VLOOKUP($C40,'選手登録'!$L$27:$V$106,5,0))</f>
      </c>
      <c r="G40" s="177">
        <f>IF($C40="","",'選手登録'!C$6)</f>
      </c>
      <c r="H40" s="178">
        <f>IF($C40="","",VLOOKUP($C40,'選手登録'!$L$27:$V$106,11,0))</f>
      </c>
      <c r="I40" s="41"/>
      <c r="J40" s="184"/>
      <c r="K40" s="66">
        <f>_xlfn.IFERROR(IF(OR($C40="",I40="",J40=""),"",INDEX('②入力女子'!$G$7:$Z$86,MATCH($C40,'②入力女子'!$B$7:$B$86,0),MATCH(J40,'②入力女子'!$G$5:$Z$5,0))),"0")</f>
      </c>
      <c r="L40" s="43"/>
      <c r="M40" s="184"/>
      <c r="N40" s="66">
        <f>_xlfn.IFERROR(IF(OR($C40="",L40="",M40=""),"",INDEX('②入力女子'!$G$7:$Z$86,MATCH($C40,'②入力女子'!$B$7:$B$86,0),MATCH(M40,'②入力女子'!$G$5:$Z$5,0))),"0")</f>
      </c>
      <c r="O40" s="41"/>
      <c r="P40" s="184"/>
      <c r="Q40" s="66">
        <f>_xlfn.IFERROR(IF(OR($C40="",O40="",P40=""),"",INDEX('②入力女子'!$G$7:$Z$86,MATCH($C40,'②入力女子'!$B$7:$B$86,0),MATCH(P40,'②入力女子'!$G$5:$Z$5,0))),"0")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186</v>
      </c>
    </row>
    <row r="41" spans="1:30" ht="13.5">
      <c r="A41" s="120">
        <v>28</v>
      </c>
      <c r="B41" s="222"/>
      <c r="C41" s="62"/>
      <c r="D41" s="121">
        <f>IF($C41="","",VLOOKUP($C41,'選手登録'!$L$27:$V$106,7,0))</f>
      </c>
      <c r="E41" s="122">
        <f>IF($C41="","",VLOOKUP($C41,'選手登録'!$L$27:$V$106,8,0))</f>
      </c>
      <c r="F41" s="176">
        <f>IF($C41="","",VLOOKUP($C41,'選手登録'!$L$27:$V$106,5,0))</f>
      </c>
      <c r="G41" s="177">
        <f>IF($C41="","",'選手登録'!C$6)</f>
      </c>
      <c r="H41" s="178">
        <f>IF($C41="","",VLOOKUP($C41,'選手登録'!$L$27:$V$106,11,0))</f>
      </c>
      <c r="I41" s="41"/>
      <c r="J41" s="184"/>
      <c r="K41" s="66">
        <f>_xlfn.IFERROR(IF(OR($C41="",I41="",J41=""),"",INDEX('②入力女子'!$G$7:$Z$86,MATCH($C41,'②入力女子'!$B$7:$B$86,0),MATCH(J41,'②入力女子'!$G$5:$Z$5,0))),"0")</f>
      </c>
      <c r="L41" s="43"/>
      <c r="M41" s="184"/>
      <c r="N41" s="66">
        <f>_xlfn.IFERROR(IF(OR($C41="",L41="",M41=""),"",INDEX('②入力女子'!$G$7:$Z$86,MATCH($C41,'②入力女子'!$B$7:$B$86,0),MATCH(M41,'②入力女子'!$G$5:$Z$5,0))),"0")</f>
      </c>
      <c r="O41" s="41"/>
      <c r="P41" s="184"/>
      <c r="Q41" s="66">
        <f>_xlfn.IFERROR(IF(OR($C41="",O41="",P41=""),"",INDEX('②入力女子'!$G$7:$Z$86,MATCH($C41,'②入力女子'!$B$7:$B$86,0),MATCH(P41,'②入力女子'!$G$5:$Z$5,0))),"0")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187</v>
      </c>
    </row>
    <row r="42" spans="1:30" ht="13.5">
      <c r="A42" s="120">
        <v>29</v>
      </c>
      <c r="B42" s="222"/>
      <c r="C42" s="62"/>
      <c r="D42" s="121">
        <f>IF($C42="","",VLOOKUP($C42,'選手登録'!$L$27:$V$106,7,0))</f>
      </c>
      <c r="E42" s="122">
        <f>IF($C42="","",VLOOKUP($C42,'選手登録'!$L$27:$V$106,8,0))</f>
      </c>
      <c r="F42" s="176">
        <f>IF($C42="","",VLOOKUP($C42,'選手登録'!$L$27:$V$106,5,0))</f>
      </c>
      <c r="G42" s="177">
        <f>IF($C42="","",'選手登録'!C$6)</f>
      </c>
      <c r="H42" s="178">
        <f>IF($C42="","",VLOOKUP($C42,'選手登録'!$L$27:$V$106,11,0))</f>
      </c>
      <c r="I42" s="41"/>
      <c r="J42" s="184"/>
      <c r="K42" s="66">
        <f>_xlfn.IFERROR(IF(OR($C42="",I42="",J42=""),"",INDEX('②入力女子'!$G$7:$Z$86,MATCH($C42,'②入力女子'!$B$7:$B$86,0),MATCH(J42,'②入力女子'!$G$5:$Z$5,0))),"0")</f>
      </c>
      <c r="L42" s="43"/>
      <c r="M42" s="184"/>
      <c r="N42" s="66">
        <f>_xlfn.IFERROR(IF(OR($C42="",L42="",M42=""),"",INDEX('②入力女子'!$G$7:$Z$86,MATCH($C42,'②入力女子'!$B$7:$B$86,0),MATCH(M42,'②入力女子'!$G$5:$Z$5,0))),"0")</f>
      </c>
      <c r="O42" s="41"/>
      <c r="P42" s="184"/>
      <c r="Q42" s="66">
        <f>_xlfn.IFERROR(IF(OR($C42="",O42="",P42=""),"",INDEX('②入力女子'!$G$7:$Z$86,MATCH($C42,'②入力女子'!$B$7:$B$86,0),MATCH(P42,'②入力女子'!$G$5:$Z$5,0))),"0")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188</v>
      </c>
    </row>
    <row r="43" spans="1:30" ht="13.5">
      <c r="A43" s="120">
        <v>30</v>
      </c>
      <c r="B43" s="222"/>
      <c r="C43" s="62"/>
      <c r="D43" s="121">
        <f>IF($C43="","",VLOOKUP($C43,'選手登録'!$L$27:$V$106,7,0))</f>
      </c>
      <c r="E43" s="122">
        <f>IF($C43="","",VLOOKUP($C43,'選手登録'!$L$27:$V$106,8,0))</f>
      </c>
      <c r="F43" s="176">
        <f>IF($C43="","",VLOOKUP($C43,'選手登録'!$L$27:$V$106,5,0))</f>
      </c>
      <c r="G43" s="177">
        <f>IF($C43="","",'選手登録'!C$6)</f>
      </c>
      <c r="H43" s="178">
        <f>IF($C43="","",VLOOKUP($C43,'選手登録'!$L$27:$V$106,11,0))</f>
      </c>
      <c r="I43" s="41"/>
      <c r="J43" s="184"/>
      <c r="K43" s="66">
        <f>_xlfn.IFERROR(IF(OR($C43="",I43="",J43=""),"",INDEX('②入力女子'!$G$7:$Z$86,MATCH($C43,'②入力女子'!$B$7:$B$86,0),MATCH(J43,'②入力女子'!$G$5:$Z$5,0))),"0")</f>
      </c>
      <c r="L43" s="43"/>
      <c r="M43" s="184"/>
      <c r="N43" s="66">
        <f>_xlfn.IFERROR(IF(OR($C43="",L43="",M43=""),"",INDEX('②入力女子'!$G$7:$Z$86,MATCH($C43,'②入力女子'!$B$7:$B$86,0),MATCH(M43,'②入力女子'!$G$5:$Z$5,0))),"0")</f>
      </c>
      <c r="O43" s="41"/>
      <c r="P43" s="184"/>
      <c r="Q43" s="66">
        <f>_xlfn.IFERROR(IF(OR($C43="",O43="",P43=""),"",INDEX('②入力女子'!$G$7:$Z$86,MATCH($C43,'②入力女子'!$B$7:$B$86,0),MATCH(P43,'②入力女子'!$G$5:$Z$5,0))),"0")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189</v>
      </c>
    </row>
    <row r="44" spans="1:30" ht="13.5">
      <c r="A44" s="120">
        <v>31</v>
      </c>
      <c r="B44" s="222"/>
      <c r="C44" s="62"/>
      <c r="D44" s="121">
        <f>IF($C44="","",VLOOKUP($C44,'選手登録'!$L$27:$V$106,7,0))</f>
      </c>
      <c r="E44" s="122">
        <f>IF($C44="","",VLOOKUP($C44,'選手登録'!$L$27:$V$106,8,0))</f>
      </c>
      <c r="F44" s="176">
        <f>IF($C44="","",VLOOKUP($C44,'選手登録'!$L$27:$V$106,5,0))</f>
      </c>
      <c r="G44" s="177">
        <f>IF($C44="","",'選手登録'!C$6)</f>
      </c>
      <c r="H44" s="178">
        <f>IF($C44="","",VLOOKUP($C44,'選手登録'!$L$27:$V$106,11,0))</f>
      </c>
      <c r="I44" s="41"/>
      <c r="J44" s="184"/>
      <c r="K44" s="66">
        <f>_xlfn.IFERROR(IF(OR($C44="",I44="",J44=""),"",INDEX('②入力女子'!$G$7:$Z$86,MATCH($C44,'②入力女子'!$B$7:$B$86,0),MATCH(J44,'②入力女子'!$G$5:$Z$5,0))),"0")</f>
      </c>
      <c r="L44" s="43"/>
      <c r="M44" s="184"/>
      <c r="N44" s="66">
        <f>_xlfn.IFERROR(IF(OR($C44="",L44="",M44=""),"",INDEX('②入力女子'!$G$7:$Z$86,MATCH($C44,'②入力女子'!$B$7:$B$86,0),MATCH(M44,'②入力女子'!$G$5:$Z$5,0))),"0")</f>
      </c>
      <c r="O44" s="41"/>
      <c r="P44" s="184"/>
      <c r="Q44" s="66">
        <f>_xlfn.IFERROR(IF(OR($C44="",O44="",P44=""),"",INDEX('②入力女子'!$G$7:$Z$86,MATCH($C44,'②入力女子'!$B$7:$B$86,0),MATCH(P44,'②入力女子'!$G$5:$Z$5,0))),"0")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190</v>
      </c>
    </row>
    <row r="45" spans="1:30" ht="13.5">
      <c r="A45" s="120">
        <v>32</v>
      </c>
      <c r="B45" s="222"/>
      <c r="C45" s="62"/>
      <c r="D45" s="121">
        <f>IF($C45="","",VLOOKUP($C45,'選手登録'!$L$27:$V$106,7,0))</f>
      </c>
      <c r="E45" s="122">
        <f>IF($C45="","",VLOOKUP($C45,'選手登録'!$L$27:$V$106,8,0))</f>
      </c>
      <c r="F45" s="176">
        <f>IF($C45="","",VLOOKUP($C45,'選手登録'!$L$27:$V$106,5,0))</f>
      </c>
      <c r="G45" s="177">
        <f>IF($C45="","",'選手登録'!C$6)</f>
      </c>
      <c r="H45" s="178">
        <f>IF($C45="","",VLOOKUP($C45,'選手登録'!$L$27:$V$106,11,0))</f>
      </c>
      <c r="I45" s="41"/>
      <c r="J45" s="184"/>
      <c r="K45" s="66">
        <f>_xlfn.IFERROR(IF(OR($C45="",I45="",J45=""),"",INDEX('②入力女子'!$G$7:$Z$86,MATCH($C45,'②入力女子'!$B$7:$B$86,0),MATCH(J45,'②入力女子'!$G$5:$Z$5,0))),"0")</f>
      </c>
      <c r="L45" s="43"/>
      <c r="M45" s="184"/>
      <c r="N45" s="66">
        <f>_xlfn.IFERROR(IF(OR($C45="",L45="",M45=""),"",INDEX('②入力女子'!$G$7:$Z$86,MATCH($C45,'②入力女子'!$B$7:$B$86,0),MATCH(M45,'②入力女子'!$G$5:$Z$5,0))),"0")</f>
      </c>
      <c r="O45" s="41"/>
      <c r="P45" s="184"/>
      <c r="Q45" s="66">
        <f>_xlfn.IFERROR(IF(OR($C45="",O45="",P45=""),"",INDEX('②入力女子'!$G$7:$Z$86,MATCH($C45,'②入力女子'!$B$7:$B$86,0),MATCH(P45,'②入力女子'!$G$5:$Z$5,0))),"0")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191</v>
      </c>
    </row>
    <row r="46" spans="1:30" ht="13.5">
      <c r="A46" s="120">
        <v>33</v>
      </c>
      <c r="B46" s="222"/>
      <c r="C46" s="62"/>
      <c r="D46" s="121">
        <f>IF($C46="","",VLOOKUP($C46,'選手登録'!$L$27:$V$106,7,0))</f>
      </c>
      <c r="E46" s="122">
        <f>IF($C46="","",VLOOKUP($C46,'選手登録'!$L$27:$V$106,8,0))</f>
      </c>
      <c r="F46" s="176">
        <f>IF($C46="","",VLOOKUP($C46,'選手登録'!$L$27:$V$106,5,0))</f>
      </c>
      <c r="G46" s="177">
        <f>IF($C46="","",'選手登録'!C$6)</f>
      </c>
      <c r="H46" s="178">
        <f>IF($C46="","",VLOOKUP($C46,'選手登録'!$L$27:$V$106,11,0))</f>
      </c>
      <c r="I46" s="41"/>
      <c r="J46" s="184"/>
      <c r="K46" s="66">
        <f>_xlfn.IFERROR(IF(OR($C46="",I46="",J46=""),"",INDEX('②入力女子'!$G$7:$Z$86,MATCH($C46,'②入力女子'!$B$7:$B$86,0),MATCH(J46,'②入力女子'!$G$5:$Z$5,0))),"0")</f>
      </c>
      <c r="L46" s="43"/>
      <c r="M46" s="184"/>
      <c r="N46" s="66">
        <f>_xlfn.IFERROR(IF(OR($C46="",L46="",M46=""),"",INDEX('②入力女子'!$G$7:$Z$86,MATCH($C46,'②入力女子'!$B$7:$B$86,0),MATCH(M46,'②入力女子'!$G$5:$Z$5,0))),"0")</f>
      </c>
      <c r="O46" s="41"/>
      <c r="P46" s="184"/>
      <c r="Q46" s="66">
        <f>_xlfn.IFERROR(IF(OR($C46="",O46="",P46=""),"",INDEX('②入力女子'!$G$7:$Z$86,MATCH($C46,'②入力女子'!$B$7:$B$86,0),MATCH(P46,'②入力女子'!$G$5:$Z$5,0))),"0")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192</v>
      </c>
    </row>
    <row r="47" spans="1:30" ht="13.5">
      <c r="A47" s="120">
        <v>34</v>
      </c>
      <c r="B47" s="222"/>
      <c r="C47" s="62"/>
      <c r="D47" s="121">
        <f>IF($C47="","",VLOOKUP($C47,'選手登録'!$L$27:$V$106,7,0))</f>
      </c>
      <c r="E47" s="122">
        <f>IF($C47="","",VLOOKUP($C47,'選手登録'!$L$27:$V$106,8,0))</f>
      </c>
      <c r="F47" s="176">
        <f>IF($C47="","",VLOOKUP($C47,'選手登録'!$L$27:$V$106,5,0))</f>
      </c>
      <c r="G47" s="177">
        <f>IF($C47="","",'選手登録'!C$6)</f>
      </c>
      <c r="H47" s="178">
        <f>IF($C47="","",VLOOKUP($C47,'選手登録'!$L$27:$V$106,11,0))</f>
      </c>
      <c r="I47" s="41"/>
      <c r="J47" s="184"/>
      <c r="K47" s="66">
        <f>_xlfn.IFERROR(IF(OR($C47="",I47="",J47=""),"",INDEX('②入力女子'!$G$7:$Z$86,MATCH($C47,'②入力女子'!$B$7:$B$86,0),MATCH(J47,'②入力女子'!$G$5:$Z$5,0))),"0")</f>
      </c>
      <c r="L47" s="43"/>
      <c r="M47" s="184"/>
      <c r="N47" s="66">
        <f>_xlfn.IFERROR(IF(OR($C47="",L47="",M47=""),"",INDEX('②入力女子'!$G$7:$Z$86,MATCH($C47,'②入力女子'!$B$7:$B$86,0),MATCH(M47,'②入力女子'!$G$5:$Z$5,0))),"0")</f>
      </c>
      <c r="O47" s="41"/>
      <c r="P47" s="184"/>
      <c r="Q47" s="66">
        <f>_xlfn.IFERROR(IF(OR($C47="",O47="",P47=""),"",INDEX('②入力女子'!$G$7:$Z$86,MATCH($C47,'②入力女子'!$B$7:$B$86,0),MATCH(P47,'②入力女子'!$G$5:$Z$5,0))),"0")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193</v>
      </c>
    </row>
    <row r="48" spans="1:30" ht="13.5">
      <c r="A48" s="120">
        <v>35</v>
      </c>
      <c r="B48" s="222"/>
      <c r="C48" s="62"/>
      <c r="D48" s="121">
        <f>IF($C48="","",VLOOKUP($C48,'選手登録'!$L$27:$V$106,7,0))</f>
      </c>
      <c r="E48" s="122">
        <f>IF($C48="","",VLOOKUP($C48,'選手登録'!$L$27:$V$106,8,0))</f>
      </c>
      <c r="F48" s="176">
        <f>IF($C48="","",VLOOKUP($C48,'選手登録'!$L$27:$V$106,5,0))</f>
      </c>
      <c r="G48" s="177">
        <f>IF($C48="","",'選手登録'!C$6)</f>
      </c>
      <c r="H48" s="178">
        <f>IF($C48="","",VLOOKUP($C48,'選手登録'!$L$27:$V$106,11,0))</f>
      </c>
      <c r="I48" s="41"/>
      <c r="J48" s="184"/>
      <c r="K48" s="66">
        <f>_xlfn.IFERROR(IF(OR($C48="",I48="",J48=""),"",INDEX('②入力女子'!$G$7:$Z$86,MATCH($C48,'②入力女子'!$B$7:$B$86,0),MATCH(J48,'②入力女子'!$G$5:$Z$5,0))),"0")</f>
      </c>
      <c r="L48" s="43"/>
      <c r="M48" s="184"/>
      <c r="N48" s="66">
        <f>_xlfn.IFERROR(IF(OR($C48="",L48="",M48=""),"",INDEX('②入力女子'!$G$7:$Z$86,MATCH($C48,'②入力女子'!$B$7:$B$86,0),MATCH(M48,'②入力女子'!$G$5:$Z$5,0))),"0")</f>
      </c>
      <c r="O48" s="41"/>
      <c r="P48" s="184"/>
      <c r="Q48" s="66">
        <f>_xlfn.IFERROR(IF(OR($C48="",O48="",P48=""),"",INDEX('②入力女子'!$G$7:$Z$86,MATCH($C48,'②入力女子'!$B$7:$B$86,0),MATCH(P48,'②入力女子'!$G$5:$Z$5,0))),"0")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194</v>
      </c>
    </row>
    <row r="49" spans="1:30" ht="13.5">
      <c r="A49" s="120">
        <v>36</v>
      </c>
      <c r="B49" s="222"/>
      <c r="C49" s="62"/>
      <c r="D49" s="121">
        <f>IF($C49="","",VLOOKUP($C49,'選手登録'!$L$27:$V$106,7,0))</f>
      </c>
      <c r="E49" s="122">
        <f>IF($C49="","",VLOOKUP($C49,'選手登録'!$L$27:$V$106,8,0))</f>
      </c>
      <c r="F49" s="176">
        <f>IF($C49="","",VLOOKUP($C49,'選手登録'!$L$27:$V$106,5,0))</f>
      </c>
      <c r="G49" s="177">
        <f>IF($C49="","",'選手登録'!C$6)</f>
      </c>
      <c r="H49" s="178">
        <f>IF($C49="","",VLOOKUP($C49,'選手登録'!$L$27:$V$106,11,0))</f>
      </c>
      <c r="I49" s="41"/>
      <c r="J49" s="184"/>
      <c r="K49" s="66">
        <f>_xlfn.IFERROR(IF(OR($C49="",I49="",J49=""),"",INDEX('②入力女子'!$G$7:$Z$86,MATCH($C49,'②入力女子'!$B$7:$B$86,0),MATCH(J49,'②入力女子'!$G$5:$Z$5,0))),"0")</f>
      </c>
      <c r="L49" s="43"/>
      <c r="M49" s="184"/>
      <c r="N49" s="66">
        <f>_xlfn.IFERROR(IF(OR($C49="",L49="",M49=""),"",INDEX('②入力女子'!$G$7:$Z$86,MATCH($C49,'②入力女子'!$B$7:$B$86,0),MATCH(M49,'②入力女子'!$G$5:$Z$5,0))),"0")</f>
      </c>
      <c r="O49" s="41"/>
      <c r="P49" s="184"/>
      <c r="Q49" s="66">
        <f>_xlfn.IFERROR(IF(OR($C49="",O49="",P49=""),"",INDEX('②入力女子'!$G$7:$Z$86,MATCH($C49,'②入力女子'!$B$7:$B$86,0),MATCH(P49,'②入力女子'!$G$5:$Z$5,0))),"0")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195</v>
      </c>
    </row>
    <row r="50" spans="1:30" ht="13.5">
      <c r="A50" s="120">
        <v>37</v>
      </c>
      <c r="B50" s="222"/>
      <c r="C50" s="62"/>
      <c r="D50" s="121">
        <f>IF($C50="","",VLOOKUP($C50,'選手登録'!$L$27:$V$106,7,0))</f>
      </c>
      <c r="E50" s="122">
        <f>IF($C50="","",VLOOKUP($C50,'選手登録'!$L$27:$V$106,8,0))</f>
      </c>
      <c r="F50" s="176">
        <f>IF($C50="","",VLOOKUP($C50,'選手登録'!$L$27:$V$106,5,0))</f>
      </c>
      <c r="G50" s="177">
        <f>IF($C50="","",'選手登録'!C$6)</f>
      </c>
      <c r="H50" s="178">
        <f>IF($C50="","",VLOOKUP($C50,'選手登録'!$L$27:$V$106,11,0))</f>
      </c>
      <c r="I50" s="41"/>
      <c r="J50" s="184"/>
      <c r="K50" s="66">
        <f>_xlfn.IFERROR(IF(OR($C50="",I50="",J50=""),"",INDEX('②入力女子'!$G$7:$Z$86,MATCH($C50,'②入力女子'!$B$7:$B$86,0),MATCH(J50,'②入力女子'!$G$5:$Z$5,0))),"0")</f>
      </c>
      <c r="L50" s="43"/>
      <c r="M50" s="184"/>
      <c r="N50" s="66">
        <f>_xlfn.IFERROR(IF(OR($C50="",L50="",M50=""),"",INDEX('②入力女子'!$G$7:$Z$86,MATCH($C50,'②入力女子'!$B$7:$B$86,0),MATCH(M50,'②入力女子'!$G$5:$Z$5,0))),"0")</f>
      </c>
      <c r="O50" s="41"/>
      <c r="P50" s="184"/>
      <c r="Q50" s="66">
        <f>_xlfn.IFERROR(IF(OR($C50="",O50="",P50=""),"",INDEX('②入力女子'!$G$7:$Z$86,MATCH($C50,'②入力女子'!$B$7:$B$86,0),MATCH(P50,'②入力女子'!$G$5:$Z$5,0))),"0")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IF($C51="","",VLOOKUP($C51,'選手登録'!$L$27:$V$106,7,0))</f>
      </c>
      <c r="E51" s="122">
        <f>IF($C51="","",VLOOKUP($C51,'選手登録'!$L$27:$V$106,8,0))</f>
      </c>
      <c r="F51" s="176">
        <f>IF($C51="","",VLOOKUP($C51,'選手登録'!$L$27:$V$106,5,0))</f>
      </c>
      <c r="G51" s="177">
        <f>IF($C51="","",'選手登録'!C$6)</f>
      </c>
      <c r="H51" s="178">
        <f>IF($C51="","",VLOOKUP($C51,'選手登録'!$L$27:$V$106,11,0))</f>
      </c>
      <c r="I51" s="41"/>
      <c r="J51" s="184"/>
      <c r="K51" s="66">
        <f>_xlfn.IFERROR(IF(OR($C51="",I51="",J51=""),"",INDEX('②入力女子'!$G$7:$Z$86,MATCH($C51,'②入力女子'!$B$7:$B$86,0),MATCH(J51,'②入力女子'!$G$5:$Z$5,0))),"0")</f>
      </c>
      <c r="L51" s="43"/>
      <c r="M51" s="184"/>
      <c r="N51" s="66">
        <f>_xlfn.IFERROR(IF(OR($C51="",L51="",M51=""),"",INDEX('②入力女子'!$G$7:$Z$86,MATCH($C51,'②入力女子'!$B$7:$B$86,0),MATCH(M51,'②入力女子'!$G$5:$Z$5,0))),"0")</f>
      </c>
      <c r="O51" s="41"/>
      <c r="P51" s="184"/>
      <c r="Q51" s="66">
        <f>_xlfn.IFERROR(IF(OR($C51="",O51="",P51=""),"",INDEX('②入力女子'!$G$7:$Z$86,MATCH($C51,'②入力女子'!$B$7:$B$86,0),MATCH(P51,'②入力女子'!$G$5:$Z$5,0))),"0")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IF($C52="","",VLOOKUP($C52,'選手登録'!$L$27:$V$106,7,0))</f>
      </c>
      <c r="E52" s="122">
        <f>IF($C52="","",VLOOKUP($C52,'選手登録'!$L$27:$V$106,8,0))</f>
      </c>
      <c r="F52" s="176">
        <f>IF($C52="","",VLOOKUP($C52,'選手登録'!$L$27:$V$106,5,0))</f>
      </c>
      <c r="G52" s="177">
        <f>IF($C52="","",'選手登録'!C$6)</f>
      </c>
      <c r="H52" s="178">
        <f>IF($C52="","",VLOOKUP($C52,'選手登録'!$L$27:$V$106,11,0))</f>
      </c>
      <c r="I52" s="41"/>
      <c r="J52" s="184"/>
      <c r="K52" s="66">
        <f>_xlfn.IFERROR(IF(OR($C52="",I52="",J52=""),"",INDEX('②入力女子'!$G$7:$Z$86,MATCH($C52,'②入力女子'!$B$7:$B$86,0),MATCH(J52,'②入力女子'!$G$5:$Z$5,0))),"0")</f>
      </c>
      <c r="L52" s="43"/>
      <c r="M52" s="184"/>
      <c r="N52" s="66">
        <f>_xlfn.IFERROR(IF(OR($C52="",L52="",M52=""),"",INDEX('②入力女子'!$G$7:$Z$86,MATCH($C52,'②入力女子'!$B$7:$B$86,0),MATCH(M52,'②入力女子'!$G$5:$Z$5,0))),"0")</f>
      </c>
      <c r="O52" s="41"/>
      <c r="P52" s="184"/>
      <c r="Q52" s="66">
        <f>_xlfn.IFERROR(IF(OR($C52="",O52="",P52=""),"",INDEX('②入力女子'!$G$7:$Z$86,MATCH($C52,'②入力女子'!$B$7:$B$86,0),MATCH(P52,'②入力女子'!$G$5:$Z$5,0))),"0")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196</v>
      </c>
    </row>
    <row r="53" spans="1:30" ht="13.5">
      <c r="A53" s="126">
        <v>40</v>
      </c>
      <c r="B53" s="224"/>
      <c r="C53" s="63"/>
      <c r="D53" s="121">
        <f>IF($C53="","",VLOOKUP($C53,'選手登録'!$L$27:$V$106,7,0))</f>
      </c>
      <c r="E53" s="122">
        <f>IF($C53="","",VLOOKUP($C53,'選手登録'!$L$27:$V$106,8,0))</f>
      </c>
      <c r="F53" s="176">
        <f>IF($C53="","",VLOOKUP($C53,'選手登録'!$L$27:$V$106,5,0))</f>
      </c>
      <c r="G53" s="177">
        <f>IF($C53="","",'選手登録'!C$6)</f>
      </c>
      <c r="H53" s="178">
        <f>IF($C53="","",VLOOKUP($C53,'選手登録'!$L$27:$V$106,11,0))</f>
      </c>
      <c r="I53" s="45"/>
      <c r="J53" s="185"/>
      <c r="K53" s="67">
        <f>_xlfn.IFERROR(IF(OR($C53="",I53="",J53=""),"",INDEX('②入力女子'!$G$7:$Z$86,MATCH($C53,'②入力女子'!$B$7:$B$86,0),MATCH(J53,'②入力女子'!$G$5:$Z$5,0))),"0")</f>
      </c>
      <c r="L53" s="47"/>
      <c r="M53" s="185"/>
      <c r="N53" s="67">
        <f>_xlfn.IFERROR(IF(OR($C53="",L53="",M53=""),"",INDEX('②入力女子'!$G$7:$Z$86,MATCH($C53,'②入力女子'!$B$7:$B$86,0),MATCH(M53,'②入力女子'!$G$5:$Z$5,0))),"0")</f>
      </c>
      <c r="O53" s="45"/>
      <c r="P53" s="185"/>
      <c r="Q53" s="67">
        <f>_xlfn.IFERROR(IF(OR($C53="",O53="",P53=""),"",INDEX('②入力女子'!$G$7:$Z$86,MATCH($C53,'②入力女子'!$B$7:$B$86,0),MATCH(P53,'②入力女子'!$G$5:$Z$5,0))),"0")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197</v>
      </c>
    </row>
    <row r="54" spans="1:30" ht="13.5">
      <c r="A54" s="131">
        <v>41</v>
      </c>
      <c r="B54" s="225"/>
      <c r="C54" s="64"/>
      <c r="D54" s="121">
        <f>IF($C54="","",VLOOKUP($C54,'選手登録'!$L$27:$V$106,7,0))</f>
      </c>
      <c r="E54" s="122">
        <f>IF($C54="","",VLOOKUP($C54,'選手登録'!$L$27:$V$106,8,0))</f>
      </c>
      <c r="F54" s="176">
        <f>IF($C54="","",VLOOKUP($C54,'選手登録'!$L$27:$V$106,5,0))</f>
      </c>
      <c r="G54" s="177">
        <f>IF($C54="","",'選手登録'!C$6)</f>
      </c>
      <c r="H54" s="178">
        <f>IF($C54="","",VLOOKUP($C54,'選手登録'!$L$27:$V$106,11,0))</f>
      </c>
      <c r="I54" s="37"/>
      <c r="J54" s="186"/>
      <c r="K54" s="68">
        <f>_xlfn.IFERROR(IF(OR($C54="",I54="",J54=""),"",INDEX('②入力女子'!$G$7:$Z$86,MATCH($C54,'②入力女子'!$B$7:$B$86,0),MATCH(J54,'②入力女子'!$G$5:$Z$5,0))),"0")</f>
      </c>
      <c r="L54" s="38"/>
      <c r="M54" s="186"/>
      <c r="N54" s="68">
        <f>_xlfn.IFERROR(IF(OR($C54="",L54="",M54=""),"",INDEX('②入力女子'!$G$7:$Z$86,MATCH($C54,'②入力女子'!$B$7:$B$86,0),MATCH(M54,'②入力女子'!$G$5:$Z$5,0))),"0")</f>
      </c>
      <c r="O54" s="37"/>
      <c r="P54" s="186"/>
      <c r="Q54" s="68">
        <f>_xlfn.IFERROR(IF(OR($C54="",O54="",P54=""),"",INDEX('②入力女子'!$G$7:$Z$86,MATCH($C54,'②入力女子'!$B$7:$B$86,0),MATCH(P54,'②入力女子'!$G$5:$Z$5,0))),"0")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198</v>
      </c>
    </row>
    <row r="55" spans="1:30" ht="13.5">
      <c r="A55" s="120">
        <v>42</v>
      </c>
      <c r="B55" s="222"/>
      <c r="C55" s="62"/>
      <c r="D55" s="121">
        <f>IF($C55="","",VLOOKUP($C55,'選手登録'!$L$27:$V$106,7,0))</f>
      </c>
      <c r="E55" s="122">
        <f>IF($C55="","",VLOOKUP($C55,'選手登録'!$L$27:$V$106,8,0))</f>
      </c>
      <c r="F55" s="176">
        <f>IF($C55="","",VLOOKUP($C55,'選手登録'!$L$27:$V$106,5,0))</f>
      </c>
      <c r="G55" s="177">
        <f>IF($C55="","",'選手登録'!C$6)</f>
      </c>
      <c r="H55" s="178">
        <f>IF($C55="","",VLOOKUP($C55,'選手登録'!$L$27:$V$106,11,0))</f>
      </c>
      <c r="I55" s="41"/>
      <c r="J55" s="184"/>
      <c r="K55" s="66">
        <f>_xlfn.IFERROR(IF(OR($C55="",I55="",J55=""),"",INDEX('②入力女子'!$G$7:$Z$86,MATCH($C55,'②入力女子'!$B$7:$B$86,0),MATCH(J55,'②入力女子'!$G$5:$Z$5,0))),"0")</f>
      </c>
      <c r="L55" s="43"/>
      <c r="M55" s="184"/>
      <c r="N55" s="66">
        <f>_xlfn.IFERROR(IF(OR($C55="",L55="",M55=""),"",INDEX('②入力女子'!$G$7:$Z$86,MATCH($C55,'②入力女子'!$B$7:$B$86,0),MATCH(M55,'②入力女子'!$G$5:$Z$5,0))),"0")</f>
      </c>
      <c r="O55" s="41"/>
      <c r="P55" s="184"/>
      <c r="Q55" s="66">
        <f>_xlfn.IFERROR(IF(OR($C55="",O55="",P55=""),"",INDEX('②入力女子'!$G$7:$Z$86,MATCH($C55,'②入力女子'!$B$7:$B$86,0),MATCH(P55,'②入力女子'!$G$5:$Z$5,0))),"0")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199</v>
      </c>
    </row>
    <row r="56" spans="1:30" ht="13.5">
      <c r="A56" s="120">
        <v>43</v>
      </c>
      <c r="B56" s="222"/>
      <c r="C56" s="62"/>
      <c r="D56" s="121">
        <f>IF($C56="","",VLOOKUP($C56,'選手登録'!$L$27:$V$106,7,0))</f>
      </c>
      <c r="E56" s="122">
        <f>IF($C56="","",VLOOKUP($C56,'選手登録'!$L$27:$V$106,8,0))</f>
      </c>
      <c r="F56" s="176">
        <f>IF($C56="","",VLOOKUP($C56,'選手登録'!$L$27:$V$106,5,0))</f>
      </c>
      <c r="G56" s="177">
        <f>IF($C56="","",'選手登録'!C$6)</f>
      </c>
      <c r="H56" s="178">
        <f>IF($C56="","",VLOOKUP($C56,'選手登録'!$L$27:$V$106,11,0))</f>
      </c>
      <c r="I56" s="41"/>
      <c r="J56" s="184"/>
      <c r="K56" s="66">
        <f>_xlfn.IFERROR(IF(OR($C56="",I56="",J56=""),"",INDEX('②入力女子'!$G$7:$Z$86,MATCH($C56,'②入力女子'!$B$7:$B$86,0),MATCH(J56,'②入力女子'!$G$5:$Z$5,0))),"0")</f>
      </c>
      <c r="L56" s="43"/>
      <c r="M56" s="184"/>
      <c r="N56" s="66">
        <f>_xlfn.IFERROR(IF(OR($C56="",L56="",M56=""),"",INDEX('②入力女子'!$G$7:$Z$86,MATCH($C56,'②入力女子'!$B$7:$B$86,0),MATCH(M56,'②入力女子'!$G$5:$Z$5,0))),"0")</f>
      </c>
      <c r="O56" s="41"/>
      <c r="P56" s="184"/>
      <c r="Q56" s="66">
        <f>_xlfn.IFERROR(IF(OR($C56="",O56="",P56=""),"",INDEX('②入力女子'!$G$7:$Z$86,MATCH($C56,'②入力女子'!$B$7:$B$86,0),MATCH(P56,'②入力女子'!$G$5:$Z$5,0))),"0")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200</v>
      </c>
    </row>
    <row r="57" spans="1:30" ht="13.5">
      <c r="A57" s="120">
        <v>44</v>
      </c>
      <c r="B57" s="222"/>
      <c r="C57" s="62"/>
      <c r="D57" s="121">
        <f>IF($C57="","",VLOOKUP($C57,'選手登録'!$L$27:$V$106,7,0))</f>
      </c>
      <c r="E57" s="122">
        <f>IF($C57="","",VLOOKUP($C57,'選手登録'!$L$27:$V$106,8,0))</f>
      </c>
      <c r="F57" s="176">
        <f>IF($C57="","",VLOOKUP($C57,'選手登録'!$L$27:$V$106,5,0))</f>
      </c>
      <c r="G57" s="177">
        <f>IF($C57="","",'選手登録'!C$6)</f>
      </c>
      <c r="H57" s="178">
        <f>IF($C57="","",VLOOKUP($C57,'選手登録'!$L$27:$V$106,11,0))</f>
      </c>
      <c r="I57" s="41"/>
      <c r="J57" s="184"/>
      <c r="K57" s="66">
        <f>_xlfn.IFERROR(IF(OR($C57="",I57="",J57=""),"",INDEX('②入力女子'!$G$7:$Z$86,MATCH($C57,'②入力女子'!$B$7:$B$86,0),MATCH(J57,'②入力女子'!$G$5:$Z$5,0))),"0")</f>
      </c>
      <c r="L57" s="43"/>
      <c r="M57" s="184"/>
      <c r="N57" s="66">
        <f>_xlfn.IFERROR(IF(OR($C57="",L57="",M57=""),"",INDEX('②入力女子'!$G$7:$Z$86,MATCH($C57,'②入力女子'!$B$7:$B$86,0),MATCH(M57,'②入力女子'!$G$5:$Z$5,0))),"0")</f>
      </c>
      <c r="O57" s="41"/>
      <c r="P57" s="184"/>
      <c r="Q57" s="66">
        <f>_xlfn.IFERROR(IF(OR($C57="",O57="",P57=""),"",INDEX('②入力女子'!$G$7:$Z$86,MATCH($C57,'②入力女子'!$B$7:$B$86,0),MATCH(P57,'②入力女子'!$G$5:$Z$5,0))),"0")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201</v>
      </c>
    </row>
    <row r="58" spans="1:30" ht="13.5">
      <c r="A58" s="120">
        <v>45</v>
      </c>
      <c r="B58" s="222"/>
      <c r="C58" s="62"/>
      <c r="D58" s="121">
        <f>IF($C58="","",VLOOKUP($C58,'選手登録'!$L$27:$V$106,7,0))</f>
      </c>
      <c r="E58" s="122">
        <f>IF($C58="","",VLOOKUP($C58,'選手登録'!$L$27:$V$106,8,0))</f>
      </c>
      <c r="F58" s="176">
        <f>IF($C58="","",VLOOKUP($C58,'選手登録'!$L$27:$V$106,5,0))</f>
      </c>
      <c r="G58" s="177">
        <f>IF($C58="","",'選手登録'!C$6)</f>
      </c>
      <c r="H58" s="178">
        <f>IF($C58="","",VLOOKUP($C58,'選手登録'!$L$27:$V$106,11,0))</f>
      </c>
      <c r="I58" s="41"/>
      <c r="J58" s="184"/>
      <c r="K58" s="66">
        <f>_xlfn.IFERROR(IF(OR($C58="",I58="",J58=""),"",INDEX('②入力女子'!$G$7:$Z$86,MATCH($C58,'②入力女子'!$B$7:$B$86,0),MATCH(J58,'②入力女子'!$G$5:$Z$5,0))),"0")</f>
      </c>
      <c r="L58" s="43"/>
      <c r="M58" s="184"/>
      <c r="N58" s="66">
        <f>_xlfn.IFERROR(IF(OR($C58="",L58="",M58=""),"",INDEX('②入力女子'!$G$7:$Z$86,MATCH($C58,'②入力女子'!$B$7:$B$86,0),MATCH(M58,'②入力女子'!$G$5:$Z$5,0))),"0")</f>
      </c>
      <c r="O58" s="41"/>
      <c r="P58" s="184"/>
      <c r="Q58" s="66">
        <f>_xlfn.IFERROR(IF(OR($C58="",O58="",P58=""),"",INDEX('②入力女子'!$G$7:$Z$86,MATCH($C58,'②入力女子'!$B$7:$B$86,0),MATCH(P58,'②入力女子'!$G$5:$Z$5,0))),"0")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202</v>
      </c>
    </row>
    <row r="59" spans="1:30" ht="13.5">
      <c r="A59" s="120">
        <v>46</v>
      </c>
      <c r="B59" s="222"/>
      <c r="C59" s="62"/>
      <c r="D59" s="121">
        <f>IF($C59="","",VLOOKUP($C59,'選手登録'!$L$27:$V$106,7,0))</f>
      </c>
      <c r="E59" s="122">
        <f>IF($C59="","",VLOOKUP($C59,'選手登録'!$L$27:$V$106,8,0))</f>
      </c>
      <c r="F59" s="176">
        <f>IF($C59="","",VLOOKUP($C59,'選手登録'!$L$27:$V$106,5,0))</f>
      </c>
      <c r="G59" s="177">
        <f>IF($C59="","",'選手登録'!C$6)</f>
      </c>
      <c r="H59" s="178">
        <f>IF($C59="","",VLOOKUP($C59,'選手登録'!$L$27:$V$106,11,0))</f>
      </c>
      <c r="I59" s="41"/>
      <c r="J59" s="184"/>
      <c r="K59" s="66">
        <f>_xlfn.IFERROR(IF(OR($C59="",I59="",J59=""),"",INDEX('②入力女子'!$G$7:$Z$86,MATCH($C59,'②入力女子'!$B$7:$B$86,0),MATCH(J59,'②入力女子'!$G$5:$Z$5,0))),"0")</f>
      </c>
      <c r="L59" s="43"/>
      <c r="M59" s="184"/>
      <c r="N59" s="66">
        <f>_xlfn.IFERROR(IF(OR($C59="",L59="",M59=""),"",INDEX('②入力女子'!$G$7:$Z$86,MATCH($C59,'②入力女子'!$B$7:$B$86,0),MATCH(M59,'②入力女子'!$G$5:$Z$5,0))),"0")</f>
      </c>
      <c r="O59" s="41"/>
      <c r="P59" s="184"/>
      <c r="Q59" s="66">
        <f>_xlfn.IFERROR(IF(OR($C59="",O59="",P59=""),"",INDEX('②入力女子'!$G$7:$Z$86,MATCH($C59,'②入力女子'!$B$7:$B$86,0),MATCH(P59,'②入力女子'!$G$5:$Z$5,0))),"0")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203</v>
      </c>
    </row>
    <row r="60" spans="1:30" ht="13.5">
      <c r="A60" s="120">
        <v>47</v>
      </c>
      <c r="B60" s="222"/>
      <c r="C60" s="62"/>
      <c r="D60" s="121">
        <f>IF($C60="","",VLOOKUP($C60,'選手登録'!$L$27:$V$106,7,0))</f>
      </c>
      <c r="E60" s="122">
        <f>IF($C60="","",VLOOKUP($C60,'選手登録'!$L$27:$V$106,8,0))</f>
      </c>
      <c r="F60" s="176">
        <f>IF($C60="","",VLOOKUP($C60,'選手登録'!$L$27:$V$106,5,0))</f>
      </c>
      <c r="G60" s="177">
        <f>IF($C60="","",'選手登録'!C$6)</f>
      </c>
      <c r="H60" s="178">
        <f>IF($C60="","",VLOOKUP($C60,'選手登録'!$L$27:$V$106,11,0))</f>
      </c>
      <c r="I60" s="41"/>
      <c r="J60" s="184"/>
      <c r="K60" s="66">
        <f>_xlfn.IFERROR(IF(OR($C60="",I60="",J60=""),"",INDEX('②入力女子'!$G$7:$Z$86,MATCH($C60,'②入力女子'!$B$7:$B$86,0),MATCH(J60,'②入力女子'!$G$5:$Z$5,0))),"0")</f>
      </c>
      <c r="L60" s="43"/>
      <c r="M60" s="184"/>
      <c r="N60" s="66">
        <f>_xlfn.IFERROR(IF(OR($C60="",L60="",M60=""),"",INDEX('②入力女子'!$G$7:$Z$86,MATCH($C60,'②入力女子'!$B$7:$B$86,0),MATCH(M60,'②入力女子'!$G$5:$Z$5,0))),"0")</f>
      </c>
      <c r="O60" s="41"/>
      <c r="P60" s="184"/>
      <c r="Q60" s="66">
        <f>_xlfn.IFERROR(IF(OR($C60="",O60="",P60=""),"",INDEX('②入力女子'!$G$7:$Z$86,MATCH($C60,'②入力女子'!$B$7:$B$86,0),MATCH(P60,'②入力女子'!$G$5:$Z$5,0))),"0")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204</v>
      </c>
    </row>
    <row r="61" spans="1:30" ht="13.5">
      <c r="A61" s="120">
        <v>48</v>
      </c>
      <c r="B61" s="222"/>
      <c r="C61" s="62"/>
      <c r="D61" s="121">
        <f>IF($C61="","",VLOOKUP($C61,'選手登録'!$L$27:$V$106,7,0))</f>
      </c>
      <c r="E61" s="122">
        <f>IF($C61="","",VLOOKUP($C61,'選手登録'!$L$27:$V$106,8,0))</f>
      </c>
      <c r="F61" s="176">
        <f>IF($C61="","",VLOOKUP($C61,'選手登録'!$L$27:$V$106,5,0))</f>
      </c>
      <c r="G61" s="177">
        <f>IF($C61="","",'選手登録'!C$6)</f>
      </c>
      <c r="H61" s="178">
        <f>IF($C61="","",VLOOKUP($C61,'選手登録'!$L$27:$V$106,11,0))</f>
      </c>
      <c r="I61" s="41"/>
      <c r="J61" s="184"/>
      <c r="K61" s="66">
        <f>_xlfn.IFERROR(IF(OR($C61="",I61="",J61=""),"",INDEX('②入力女子'!$G$7:$Z$86,MATCH($C61,'②入力女子'!$B$7:$B$86,0),MATCH(J61,'②入力女子'!$G$5:$Z$5,0))),"0")</f>
      </c>
      <c r="L61" s="43"/>
      <c r="M61" s="184"/>
      <c r="N61" s="66">
        <f>_xlfn.IFERROR(IF(OR($C61="",L61="",M61=""),"",INDEX('②入力女子'!$G$7:$Z$86,MATCH($C61,'②入力女子'!$B$7:$B$86,0),MATCH(M61,'②入力女子'!$G$5:$Z$5,0))),"0")</f>
      </c>
      <c r="O61" s="41"/>
      <c r="P61" s="184"/>
      <c r="Q61" s="66">
        <f>_xlfn.IFERROR(IF(OR($C61="",O61="",P61=""),"",INDEX('②入力女子'!$G$7:$Z$86,MATCH($C61,'②入力女子'!$B$7:$B$86,0),MATCH(P61,'②入力女子'!$G$5:$Z$5,0))),"0")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205</v>
      </c>
    </row>
    <row r="62" spans="1:30" ht="13.5">
      <c r="A62" s="120">
        <v>49</v>
      </c>
      <c r="B62" s="222"/>
      <c r="C62" s="62"/>
      <c r="D62" s="121">
        <f>IF($C62="","",VLOOKUP($C62,'選手登録'!$L$27:$V$106,7,0))</f>
      </c>
      <c r="E62" s="122">
        <f>IF($C62="","",VLOOKUP($C62,'選手登録'!$L$27:$V$106,8,0))</f>
      </c>
      <c r="F62" s="176">
        <f>IF($C62="","",VLOOKUP($C62,'選手登録'!$L$27:$V$106,5,0))</f>
      </c>
      <c r="G62" s="177">
        <f>IF($C62="","",'選手登録'!C$6)</f>
      </c>
      <c r="H62" s="178">
        <f>IF($C62="","",VLOOKUP($C62,'選手登録'!$L$27:$V$106,11,0))</f>
      </c>
      <c r="I62" s="41"/>
      <c r="J62" s="184"/>
      <c r="K62" s="66">
        <f>_xlfn.IFERROR(IF(OR($C62="",I62="",J62=""),"",INDEX('②入力女子'!$G$7:$Z$86,MATCH($C62,'②入力女子'!$B$7:$B$86,0),MATCH(J62,'②入力女子'!$G$5:$Z$5,0))),"0")</f>
      </c>
      <c r="L62" s="43"/>
      <c r="M62" s="184"/>
      <c r="N62" s="66">
        <f>_xlfn.IFERROR(IF(OR($C62="",L62="",M62=""),"",INDEX('②入力女子'!$G$7:$Z$86,MATCH($C62,'②入力女子'!$B$7:$B$86,0),MATCH(M62,'②入力女子'!$G$5:$Z$5,0))),"0")</f>
      </c>
      <c r="O62" s="41"/>
      <c r="P62" s="184"/>
      <c r="Q62" s="66">
        <f>_xlfn.IFERROR(IF(OR($C62="",O62="",P62=""),"",INDEX('②入力女子'!$G$7:$Z$86,MATCH($C62,'②入力女子'!$B$7:$B$86,0),MATCH(P62,'②入力女子'!$G$5:$Z$5,0))),"0")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206</v>
      </c>
    </row>
    <row r="63" spans="1:30" ht="13.5">
      <c r="A63" s="120">
        <v>50</v>
      </c>
      <c r="B63" s="222"/>
      <c r="C63" s="62"/>
      <c r="D63" s="121">
        <f>IF($C63="","",VLOOKUP($C63,'選手登録'!$L$27:$V$106,7,0))</f>
      </c>
      <c r="E63" s="122">
        <f>IF($C63="","",VLOOKUP($C63,'選手登録'!$L$27:$V$106,8,0))</f>
      </c>
      <c r="F63" s="176">
        <f>IF($C63="","",VLOOKUP($C63,'選手登録'!$L$27:$V$106,5,0))</f>
      </c>
      <c r="G63" s="177">
        <f>IF($C63="","",'選手登録'!C$6)</f>
      </c>
      <c r="H63" s="178">
        <f>IF($C63="","",VLOOKUP($C63,'選手登録'!$L$27:$V$106,11,0))</f>
      </c>
      <c r="I63" s="41"/>
      <c r="J63" s="184"/>
      <c r="K63" s="66">
        <f>_xlfn.IFERROR(IF(OR($C63="",I63="",J63=""),"",INDEX('②入力女子'!$G$7:$Z$86,MATCH($C63,'②入力女子'!$B$7:$B$86,0),MATCH(J63,'②入力女子'!$G$5:$Z$5,0))),"0")</f>
      </c>
      <c r="L63" s="43"/>
      <c r="M63" s="184"/>
      <c r="N63" s="66">
        <f>_xlfn.IFERROR(IF(OR($C63="",L63="",M63=""),"",INDEX('②入力女子'!$G$7:$Z$86,MATCH($C63,'②入力女子'!$B$7:$B$86,0),MATCH(M63,'②入力女子'!$G$5:$Z$5,0))),"0")</f>
      </c>
      <c r="O63" s="41"/>
      <c r="P63" s="184"/>
      <c r="Q63" s="66">
        <f>_xlfn.IFERROR(IF(OR($C63="",O63="",P63=""),"",INDEX('②入力女子'!$G$7:$Z$86,MATCH($C63,'②入力女子'!$B$7:$B$86,0),MATCH(P63,'②入力女子'!$G$5:$Z$5,0))),"0")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207</v>
      </c>
    </row>
    <row r="64" spans="1:29" ht="13.5">
      <c r="A64" s="120">
        <v>51</v>
      </c>
      <c r="B64" s="222"/>
      <c r="C64" s="62"/>
      <c r="D64" s="121">
        <f>IF($C64="","",VLOOKUP($C64,'選手登録'!$L$27:$V$106,7,0))</f>
      </c>
      <c r="E64" s="122">
        <f>IF($C64="","",VLOOKUP($C64,'選手登録'!$L$27:$V$106,8,0))</f>
      </c>
      <c r="F64" s="176">
        <f>IF($C64="","",VLOOKUP($C64,'選手登録'!$L$27:$V$106,5,0))</f>
      </c>
      <c r="G64" s="177">
        <f>IF($C64="","",'選手登録'!C$6)</f>
      </c>
      <c r="H64" s="178">
        <f>IF($C64="","",VLOOKUP($C64,'選手登録'!$L$27:$V$106,11,0))</f>
      </c>
      <c r="I64" s="41"/>
      <c r="J64" s="184"/>
      <c r="K64" s="66">
        <f>_xlfn.IFERROR(IF(OR($C64="",I64="",J64=""),"",INDEX('②入力女子'!$G$7:$Z$86,MATCH($C64,'②入力女子'!$B$7:$B$86,0),MATCH(J64,'②入力女子'!$G$5:$Z$5,0))),"0")</f>
      </c>
      <c r="L64" s="43"/>
      <c r="M64" s="184"/>
      <c r="N64" s="66">
        <f>_xlfn.IFERROR(IF(OR($C64="",L64="",M64=""),"",INDEX('②入力女子'!$G$7:$Z$86,MATCH($C64,'②入力女子'!$B$7:$B$86,0),MATCH(M64,'②入力女子'!$G$5:$Z$5,0))),"0")</f>
      </c>
      <c r="O64" s="41"/>
      <c r="P64" s="184"/>
      <c r="Q64" s="66">
        <f>_xlfn.IFERROR(IF(OR($C64="",O64="",P64=""),"",INDEX('②入力女子'!$G$7:$Z$86,MATCH($C64,'②入力女子'!$B$7:$B$86,0),MATCH(P64,'②入力女子'!$G$5:$Z$5,0))),"0")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IF($C65="","",VLOOKUP($C65,'選手登録'!$L$27:$V$106,7,0))</f>
      </c>
      <c r="E65" s="122">
        <f>IF($C65="","",VLOOKUP($C65,'選手登録'!$L$27:$V$106,8,0))</f>
      </c>
      <c r="F65" s="176">
        <f>IF($C65="","",VLOOKUP($C65,'選手登録'!$L$27:$V$106,5,0))</f>
      </c>
      <c r="G65" s="177">
        <f>IF($C65="","",'選手登録'!C$6)</f>
      </c>
      <c r="H65" s="178">
        <f>IF($C65="","",VLOOKUP($C65,'選手登録'!$L$27:$V$106,11,0))</f>
      </c>
      <c r="I65" s="41"/>
      <c r="J65" s="184"/>
      <c r="K65" s="66">
        <f>_xlfn.IFERROR(IF(OR($C65="",I65="",J65=""),"",INDEX('②入力女子'!$G$7:$Z$86,MATCH($C65,'②入力女子'!$B$7:$B$86,0),MATCH(J65,'②入力女子'!$G$5:$Z$5,0))),"0")</f>
      </c>
      <c r="L65" s="43"/>
      <c r="M65" s="184"/>
      <c r="N65" s="66">
        <f>_xlfn.IFERROR(IF(OR($C65="",L65="",M65=""),"",INDEX('②入力女子'!$G$7:$Z$86,MATCH($C65,'②入力女子'!$B$7:$B$86,0),MATCH(M65,'②入力女子'!$G$5:$Z$5,0))),"0")</f>
      </c>
      <c r="O65" s="41"/>
      <c r="P65" s="184"/>
      <c r="Q65" s="66">
        <f>_xlfn.IFERROR(IF(OR($C65="",O65="",P65=""),"",INDEX('②入力女子'!$G$7:$Z$86,MATCH($C65,'②入力女子'!$B$7:$B$86,0),MATCH(P65,'②入力女子'!$G$5:$Z$5,0))),"0")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IF($C66="","",VLOOKUP($C66,'選手登録'!$L$27:$V$106,7,0))</f>
      </c>
      <c r="E66" s="122">
        <f>IF($C66="","",VLOOKUP($C66,'選手登録'!$L$27:$V$106,8,0))</f>
      </c>
      <c r="F66" s="176">
        <f>IF($C66="","",VLOOKUP($C66,'選手登録'!$L$27:$V$106,5,0))</f>
      </c>
      <c r="G66" s="177">
        <f>IF($C66="","",'選手登録'!C$6)</f>
      </c>
      <c r="H66" s="178">
        <f>IF($C66="","",VLOOKUP($C66,'選手登録'!$L$27:$V$106,11,0))</f>
      </c>
      <c r="I66" s="41"/>
      <c r="J66" s="184"/>
      <c r="K66" s="66">
        <f>_xlfn.IFERROR(IF(OR($C66="",I66="",J66=""),"",INDEX('②入力女子'!$G$7:$Z$86,MATCH($C66,'②入力女子'!$B$7:$B$86,0),MATCH(J66,'②入力女子'!$G$5:$Z$5,0))),"0")</f>
      </c>
      <c r="L66" s="43"/>
      <c r="M66" s="184"/>
      <c r="N66" s="66">
        <f>_xlfn.IFERROR(IF(OR($C66="",L66="",M66=""),"",INDEX('②入力女子'!$G$7:$Z$86,MATCH($C66,'②入力女子'!$B$7:$B$86,0),MATCH(M66,'②入力女子'!$G$5:$Z$5,0))),"0")</f>
      </c>
      <c r="O66" s="41"/>
      <c r="P66" s="184"/>
      <c r="Q66" s="66">
        <f>_xlfn.IFERROR(IF(OR($C66="",O66="",P66=""),"",INDEX('②入力女子'!$G$7:$Z$86,MATCH($C66,'②入力女子'!$B$7:$B$86,0),MATCH(P66,'②入力女子'!$G$5:$Z$5,0))),"0")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IF($C67="","",VLOOKUP($C67,'選手登録'!$L$27:$V$106,7,0))</f>
      </c>
      <c r="E67" s="122">
        <f>IF($C67="","",VLOOKUP($C67,'選手登録'!$L$27:$V$106,8,0))</f>
      </c>
      <c r="F67" s="176">
        <f>IF($C67="","",VLOOKUP($C67,'選手登録'!$L$27:$V$106,5,0))</f>
      </c>
      <c r="G67" s="177">
        <f>IF($C67="","",'選手登録'!C$6)</f>
      </c>
      <c r="H67" s="178">
        <f>IF($C67="","",VLOOKUP($C67,'選手登録'!$L$27:$V$106,11,0))</f>
      </c>
      <c r="I67" s="41"/>
      <c r="J67" s="184"/>
      <c r="K67" s="66">
        <f>_xlfn.IFERROR(IF(OR($C67="",I67="",J67=""),"",INDEX('②入力女子'!$G$7:$Z$86,MATCH($C67,'②入力女子'!$B$7:$B$86,0),MATCH(J67,'②入力女子'!$G$5:$Z$5,0))),"0")</f>
      </c>
      <c r="L67" s="43"/>
      <c r="M67" s="184"/>
      <c r="N67" s="66">
        <f>_xlfn.IFERROR(IF(OR($C67="",L67="",M67=""),"",INDEX('②入力女子'!$G$7:$Z$86,MATCH($C67,'②入力女子'!$B$7:$B$86,0),MATCH(M67,'②入力女子'!$G$5:$Z$5,0))),"0")</f>
      </c>
      <c r="O67" s="41"/>
      <c r="P67" s="184"/>
      <c r="Q67" s="66">
        <f>_xlfn.IFERROR(IF(OR($C67="",O67="",P67=""),"",INDEX('②入力女子'!$G$7:$Z$86,MATCH($C67,'②入力女子'!$B$7:$B$86,0),MATCH(P67,'②入力女子'!$G$5:$Z$5,0))),"0")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IF($C68="","",VLOOKUP($C68,'選手登録'!$L$27:$V$106,7,0))</f>
      </c>
      <c r="E68" s="122">
        <f>IF($C68="","",VLOOKUP($C68,'選手登録'!$L$27:$V$106,8,0))</f>
      </c>
      <c r="F68" s="176">
        <f>IF($C68="","",VLOOKUP($C68,'選手登録'!$L$27:$V$106,5,0))</f>
      </c>
      <c r="G68" s="177">
        <f>IF($C68="","",'選手登録'!C$6)</f>
      </c>
      <c r="H68" s="178">
        <f>IF($C68="","",VLOOKUP($C68,'選手登録'!$L$27:$V$106,11,0))</f>
      </c>
      <c r="I68" s="41"/>
      <c r="J68" s="184"/>
      <c r="K68" s="66">
        <f>_xlfn.IFERROR(IF(OR($C68="",I68="",J68=""),"",INDEX('②入力女子'!$G$7:$Z$86,MATCH($C68,'②入力女子'!$B$7:$B$86,0),MATCH(J68,'②入力女子'!$G$5:$Z$5,0))),"0")</f>
      </c>
      <c r="L68" s="43"/>
      <c r="M68" s="184"/>
      <c r="N68" s="66">
        <f>_xlfn.IFERROR(IF(OR($C68="",L68="",M68=""),"",INDEX('②入力女子'!$G$7:$Z$86,MATCH($C68,'②入力女子'!$B$7:$B$86,0),MATCH(M68,'②入力女子'!$G$5:$Z$5,0))),"0")</f>
      </c>
      <c r="O68" s="41"/>
      <c r="P68" s="184"/>
      <c r="Q68" s="66">
        <f>_xlfn.IFERROR(IF(OR($C68="",O68="",P68=""),"",INDEX('②入力女子'!$G$7:$Z$86,MATCH($C68,'②入力女子'!$B$7:$B$86,0),MATCH(P68,'②入力女子'!$G$5:$Z$5,0))),"0")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IF($C69="","",VLOOKUP($C69,'選手登録'!$L$27:$V$106,7,0))</f>
      </c>
      <c r="E69" s="122">
        <f>IF($C69="","",VLOOKUP($C69,'選手登録'!$L$27:$V$106,8,0))</f>
      </c>
      <c r="F69" s="176">
        <f>IF($C69="","",VLOOKUP($C69,'選手登録'!$L$27:$V$106,5,0))</f>
      </c>
      <c r="G69" s="177">
        <f>IF($C69="","",'選手登録'!C$6)</f>
      </c>
      <c r="H69" s="178">
        <f>IF($C69="","",VLOOKUP($C69,'選手登録'!$L$27:$V$106,11,0))</f>
      </c>
      <c r="I69" s="41"/>
      <c r="J69" s="184"/>
      <c r="K69" s="66">
        <f>_xlfn.IFERROR(IF(OR($C69="",I69="",J69=""),"",INDEX('②入力女子'!$G$7:$Z$86,MATCH($C69,'②入力女子'!$B$7:$B$86,0),MATCH(J69,'②入力女子'!$G$5:$Z$5,0))),"0")</f>
      </c>
      <c r="L69" s="43"/>
      <c r="M69" s="184"/>
      <c r="N69" s="66">
        <f>_xlfn.IFERROR(IF(OR($C69="",L69="",M69=""),"",INDEX('②入力女子'!$G$7:$Z$86,MATCH($C69,'②入力女子'!$B$7:$B$86,0),MATCH(M69,'②入力女子'!$G$5:$Z$5,0))),"0")</f>
      </c>
      <c r="O69" s="41"/>
      <c r="P69" s="184"/>
      <c r="Q69" s="66">
        <f>_xlfn.IFERROR(IF(OR($C69="",O69="",P69=""),"",INDEX('②入力女子'!$G$7:$Z$86,MATCH($C69,'②入力女子'!$B$7:$B$86,0),MATCH(P69,'②入力女子'!$G$5:$Z$5,0))),"0")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IF($C70="","",VLOOKUP($C70,'選手登録'!$L$27:$V$106,7,0))</f>
      </c>
      <c r="E70" s="122">
        <f>IF($C70="","",VLOOKUP($C70,'選手登録'!$L$27:$V$106,8,0))</f>
      </c>
      <c r="F70" s="176">
        <f>IF($C70="","",VLOOKUP($C70,'選手登録'!$L$27:$V$106,5,0))</f>
      </c>
      <c r="G70" s="177">
        <f>IF($C70="","",'選手登録'!C$6)</f>
      </c>
      <c r="H70" s="178">
        <f>IF($C70="","",VLOOKUP($C70,'選手登録'!$L$27:$V$106,11,0))</f>
      </c>
      <c r="I70" s="41"/>
      <c r="J70" s="184"/>
      <c r="K70" s="66">
        <f>_xlfn.IFERROR(IF(OR($C70="",I70="",J70=""),"",INDEX('②入力女子'!$G$7:$Z$86,MATCH($C70,'②入力女子'!$B$7:$B$86,0),MATCH(J70,'②入力女子'!$G$5:$Z$5,0))),"0")</f>
      </c>
      <c r="L70" s="43"/>
      <c r="M70" s="184"/>
      <c r="N70" s="66">
        <f>_xlfn.IFERROR(IF(OR($C70="",L70="",M70=""),"",INDEX('②入力女子'!$G$7:$Z$86,MATCH($C70,'②入力女子'!$B$7:$B$86,0),MATCH(M70,'②入力女子'!$G$5:$Z$5,0))),"0")</f>
      </c>
      <c r="O70" s="41"/>
      <c r="P70" s="184"/>
      <c r="Q70" s="66">
        <f>_xlfn.IFERROR(IF(OR($C70="",O70="",P70=""),"",INDEX('②入力女子'!$G$7:$Z$86,MATCH($C70,'②入力女子'!$B$7:$B$86,0),MATCH(P70,'②入力女子'!$G$5:$Z$5,0))),"0")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IF($C71="","",VLOOKUP($C71,'選手登録'!$L$27:$V$106,7,0))</f>
      </c>
      <c r="E71" s="122">
        <f>IF($C71="","",VLOOKUP($C71,'選手登録'!$L$27:$V$106,8,0))</f>
      </c>
      <c r="F71" s="176">
        <f>IF($C71="","",VLOOKUP($C71,'選手登録'!$L$27:$V$106,5,0))</f>
      </c>
      <c r="G71" s="177">
        <f>IF($C71="","",'選手登録'!C$6)</f>
      </c>
      <c r="H71" s="178">
        <f>IF($C71="","",VLOOKUP($C71,'選手登録'!$L$27:$V$106,11,0))</f>
      </c>
      <c r="I71" s="41"/>
      <c r="J71" s="184"/>
      <c r="K71" s="66">
        <f>_xlfn.IFERROR(IF(OR($C71="",I71="",J71=""),"",INDEX('②入力女子'!$G$7:$Z$86,MATCH($C71,'②入力女子'!$B$7:$B$86,0),MATCH(J71,'②入力女子'!$G$5:$Z$5,0))),"0")</f>
      </c>
      <c r="L71" s="43"/>
      <c r="M71" s="184"/>
      <c r="N71" s="66">
        <f>_xlfn.IFERROR(IF(OR($C71="",L71="",M71=""),"",INDEX('②入力女子'!$G$7:$Z$86,MATCH($C71,'②入力女子'!$B$7:$B$86,0),MATCH(M71,'②入力女子'!$G$5:$Z$5,0))),"0")</f>
      </c>
      <c r="O71" s="41"/>
      <c r="P71" s="184"/>
      <c r="Q71" s="66">
        <f>_xlfn.IFERROR(IF(OR($C71="",O71="",P71=""),"",INDEX('②入力女子'!$G$7:$Z$86,MATCH($C71,'②入力女子'!$B$7:$B$86,0),MATCH(P71,'②入力女子'!$G$5:$Z$5,0))),"0")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IF($C72="","",VLOOKUP($C72,'選手登録'!$L$27:$V$106,7,0))</f>
      </c>
      <c r="E72" s="122">
        <f>IF($C72="","",VLOOKUP($C72,'選手登録'!$L$27:$V$106,8,0))</f>
      </c>
      <c r="F72" s="176">
        <f>IF($C72="","",VLOOKUP($C72,'選手登録'!$L$27:$V$106,5,0))</f>
      </c>
      <c r="G72" s="177">
        <f>IF($C72="","",'選手登録'!C$6)</f>
      </c>
      <c r="H72" s="178">
        <f>IF($C72="","",VLOOKUP($C72,'選手登録'!$L$27:$V$106,11,0))</f>
      </c>
      <c r="I72" s="41"/>
      <c r="J72" s="184"/>
      <c r="K72" s="66">
        <f>_xlfn.IFERROR(IF(OR($C72="",I72="",J72=""),"",INDEX('②入力女子'!$G$7:$Z$86,MATCH($C72,'②入力女子'!$B$7:$B$86,0),MATCH(J72,'②入力女子'!$G$5:$Z$5,0))),"0")</f>
      </c>
      <c r="L72" s="43"/>
      <c r="M72" s="184"/>
      <c r="N72" s="66">
        <f>_xlfn.IFERROR(IF(OR($C72="",L72="",M72=""),"",INDEX('②入力女子'!$G$7:$Z$86,MATCH($C72,'②入力女子'!$B$7:$B$86,0),MATCH(M72,'②入力女子'!$G$5:$Z$5,0))),"0")</f>
      </c>
      <c r="O72" s="41"/>
      <c r="P72" s="184"/>
      <c r="Q72" s="66">
        <f>_xlfn.IFERROR(IF(OR($C72="",O72="",P72=""),"",INDEX('②入力女子'!$G$7:$Z$86,MATCH($C72,'②入力女子'!$B$7:$B$86,0),MATCH(P72,'②入力女子'!$G$5:$Z$5,0))),"0")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IF($C73="","",VLOOKUP($C73,'選手登録'!$L$27:$V$106,7,0))</f>
      </c>
      <c r="E73" s="122">
        <f>IF($C73="","",VLOOKUP($C73,'選手登録'!$L$27:$V$106,8,0))</f>
      </c>
      <c r="F73" s="176">
        <f>IF($C73="","",VLOOKUP($C73,'選手登録'!$L$27:$V$106,5,0))</f>
      </c>
      <c r="G73" s="177">
        <f>IF($C73="","",'選手登録'!C$6)</f>
      </c>
      <c r="H73" s="178">
        <f>IF($C73="","",VLOOKUP($C73,'選手登録'!$L$27:$V$106,11,0))</f>
      </c>
      <c r="I73" s="41"/>
      <c r="J73" s="184"/>
      <c r="K73" s="66">
        <f>_xlfn.IFERROR(IF(OR($C73="",I73="",J73=""),"",INDEX('②入力女子'!$G$7:$Z$86,MATCH($C73,'②入力女子'!$B$7:$B$86,0),MATCH(J73,'②入力女子'!$G$5:$Z$5,0))),"0")</f>
      </c>
      <c r="L73" s="43"/>
      <c r="M73" s="184"/>
      <c r="N73" s="66">
        <f>_xlfn.IFERROR(IF(OR($C73="",L73="",M73=""),"",INDEX('②入力女子'!$G$7:$Z$86,MATCH($C73,'②入力女子'!$B$7:$B$86,0),MATCH(M73,'②入力女子'!$G$5:$Z$5,0))),"0")</f>
      </c>
      <c r="O73" s="41"/>
      <c r="P73" s="184"/>
      <c r="Q73" s="66">
        <f>_xlfn.IFERROR(IF(OR($C73="",O73="",P73=""),"",INDEX('②入力女子'!$G$7:$Z$86,MATCH($C73,'②入力女子'!$B$7:$B$86,0),MATCH(P73,'②入力女子'!$G$5:$Z$5,0))),"0")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IF($C74="","",VLOOKUP($C74,'選手登録'!$L$27:$V$106,7,0))</f>
      </c>
      <c r="E74" s="122">
        <f>IF($C74="","",VLOOKUP($C74,'選手登録'!$L$27:$V$106,8,0))</f>
      </c>
      <c r="F74" s="176">
        <f>IF($C74="","",VLOOKUP($C74,'選手登録'!$L$27:$V$106,5,0))</f>
      </c>
      <c r="G74" s="177">
        <f>IF($C74="","",'選手登録'!C$6)</f>
      </c>
      <c r="H74" s="178">
        <f>IF($C74="","",VLOOKUP($C74,'選手登録'!$L$27:$V$106,11,0))</f>
      </c>
      <c r="I74" s="41"/>
      <c r="J74" s="184"/>
      <c r="K74" s="66">
        <f>_xlfn.IFERROR(IF(OR($C74="",I74="",J74=""),"",INDEX('②入力女子'!$G$7:$Z$86,MATCH($C74,'②入力女子'!$B$7:$B$86,0),MATCH(J74,'②入力女子'!$G$5:$Z$5,0))),"0")</f>
      </c>
      <c r="L74" s="43"/>
      <c r="M74" s="184"/>
      <c r="N74" s="66">
        <f>_xlfn.IFERROR(IF(OR($C74="",L74="",M74=""),"",INDEX('②入力女子'!$G$7:$Z$86,MATCH($C74,'②入力女子'!$B$7:$B$86,0),MATCH(M74,'②入力女子'!$G$5:$Z$5,0))),"0")</f>
      </c>
      <c r="O74" s="41"/>
      <c r="P74" s="184"/>
      <c r="Q74" s="66">
        <f>_xlfn.IFERROR(IF(OR($C74="",O74="",P74=""),"",INDEX('②入力女子'!$G$7:$Z$86,MATCH($C74,'②入力女子'!$B$7:$B$86,0),MATCH(P74,'②入力女子'!$G$5:$Z$5,0))),"0")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IF($C75="","",VLOOKUP($C75,'選手登録'!$L$27:$V$106,7,0))</f>
      </c>
      <c r="E75" s="122">
        <f>IF($C75="","",VLOOKUP($C75,'選手登録'!$L$27:$V$106,8,0))</f>
      </c>
      <c r="F75" s="176">
        <f>IF($C75="","",VLOOKUP($C75,'選手登録'!$L$27:$V$106,5,0))</f>
      </c>
      <c r="G75" s="177">
        <f>IF($C75="","",'選手登録'!C$6)</f>
      </c>
      <c r="H75" s="178">
        <f>IF($C75="","",VLOOKUP($C75,'選手登録'!$L$27:$V$106,11,0))</f>
      </c>
      <c r="I75" s="41"/>
      <c r="J75" s="184"/>
      <c r="K75" s="66">
        <f>_xlfn.IFERROR(IF(OR($C75="",I75="",J75=""),"",INDEX('②入力女子'!$G$7:$Z$86,MATCH($C75,'②入力女子'!$B$7:$B$86,0),MATCH(J75,'②入力女子'!$G$5:$Z$5,0))),"0")</f>
      </c>
      <c r="L75" s="43"/>
      <c r="M75" s="184"/>
      <c r="N75" s="66">
        <f>_xlfn.IFERROR(IF(OR($C75="",L75="",M75=""),"",INDEX('②入力女子'!$G$7:$Z$86,MATCH($C75,'②入力女子'!$B$7:$B$86,0),MATCH(M75,'②入力女子'!$G$5:$Z$5,0))),"0")</f>
      </c>
      <c r="O75" s="41"/>
      <c r="P75" s="184"/>
      <c r="Q75" s="66">
        <f>_xlfn.IFERROR(IF(OR($C75="",O75="",P75=""),"",INDEX('②入力女子'!$G$7:$Z$86,MATCH($C75,'②入力女子'!$B$7:$B$86,0),MATCH(P75,'②入力女子'!$G$5:$Z$5,0))),"0")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IF($C76="","",VLOOKUP($C76,'選手登録'!$L$27:$V$106,7,0))</f>
      </c>
      <c r="E76" s="122">
        <f>IF($C76="","",VLOOKUP($C76,'選手登録'!$L$27:$V$106,8,0))</f>
      </c>
      <c r="F76" s="176">
        <f>IF($C76="","",VLOOKUP($C76,'選手登録'!$L$27:$V$106,5,0))</f>
      </c>
      <c r="G76" s="177">
        <f>IF($C76="","",'選手登録'!C$6)</f>
      </c>
      <c r="H76" s="178">
        <f>IF($C76="","",VLOOKUP($C76,'選手登録'!$L$27:$V$106,11,0))</f>
      </c>
      <c r="I76" s="41"/>
      <c r="J76" s="184"/>
      <c r="K76" s="66">
        <f>_xlfn.IFERROR(IF(OR($C76="",I76="",J76=""),"",INDEX('②入力女子'!$G$7:$Z$86,MATCH($C76,'②入力女子'!$B$7:$B$86,0),MATCH(J76,'②入力女子'!$G$5:$Z$5,0))),"0")</f>
      </c>
      <c r="L76" s="43"/>
      <c r="M76" s="184"/>
      <c r="N76" s="66">
        <f>_xlfn.IFERROR(IF(OR($C76="",L76="",M76=""),"",INDEX('②入力女子'!$G$7:$Z$86,MATCH($C76,'②入力女子'!$B$7:$B$86,0),MATCH(M76,'②入力女子'!$G$5:$Z$5,0))),"0")</f>
      </c>
      <c r="O76" s="41"/>
      <c r="P76" s="184"/>
      <c r="Q76" s="66">
        <f>_xlfn.IFERROR(IF(OR($C76="",O76="",P76=""),"",INDEX('②入力女子'!$G$7:$Z$86,MATCH($C76,'②入力女子'!$B$7:$B$86,0),MATCH(P76,'②入力女子'!$G$5:$Z$5,0))),"0")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IF($C77="","",VLOOKUP($C77,'選手登録'!$L$27:$V$106,7,0))</f>
      </c>
      <c r="E77" s="122">
        <f>IF($C77="","",VLOOKUP($C77,'選手登録'!$L$27:$V$106,8,0))</f>
      </c>
      <c r="F77" s="176">
        <f>IF($C77="","",VLOOKUP($C77,'選手登録'!$L$27:$V$106,5,0))</f>
      </c>
      <c r="G77" s="177">
        <f>IF($C77="","",'選手登録'!C$6)</f>
      </c>
      <c r="H77" s="178">
        <f>IF($C77="","",VLOOKUP($C77,'選手登録'!$L$27:$V$106,11,0))</f>
      </c>
      <c r="I77" s="41"/>
      <c r="J77" s="184"/>
      <c r="K77" s="66">
        <f>_xlfn.IFERROR(IF(OR($C77="",I77="",J77=""),"",INDEX('②入力女子'!$G$7:$Z$86,MATCH($C77,'②入力女子'!$B$7:$B$86,0),MATCH(J77,'②入力女子'!$G$5:$Z$5,0))),"0")</f>
      </c>
      <c r="L77" s="43"/>
      <c r="M77" s="184"/>
      <c r="N77" s="66">
        <f>_xlfn.IFERROR(IF(OR($C77="",L77="",M77=""),"",INDEX('②入力女子'!$G$7:$Z$86,MATCH($C77,'②入力女子'!$B$7:$B$86,0),MATCH(M77,'②入力女子'!$G$5:$Z$5,0))),"0")</f>
      </c>
      <c r="O77" s="41"/>
      <c r="P77" s="184"/>
      <c r="Q77" s="66">
        <f>_xlfn.IFERROR(IF(OR($C77="",O77="",P77=""),"",INDEX('②入力女子'!$G$7:$Z$86,MATCH($C77,'②入力女子'!$B$7:$B$86,0),MATCH(P77,'②入力女子'!$G$5:$Z$5,0))),"0")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IF($C78="","",VLOOKUP($C78,'選手登録'!$L$27:$V$106,7,0))</f>
      </c>
      <c r="E78" s="122">
        <f>IF($C78="","",VLOOKUP($C78,'選手登録'!$L$27:$V$106,8,0))</f>
      </c>
      <c r="F78" s="176">
        <f>IF($C78="","",VLOOKUP($C78,'選手登録'!$L$27:$V$106,5,0))</f>
      </c>
      <c r="G78" s="177">
        <f>IF($C78="","",'選手登録'!C$6)</f>
      </c>
      <c r="H78" s="178">
        <f>IF($C78="","",VLOOKUP($C78,'選手登録'!$L$27:$V$106,11,0))</f>
      </c>
      <c r="I78" s="41"/>
      <c r="J78" s="184"/>
      <c r="K78" s="66">
        <f>_xlfn.IFERROR(IF(OR($C78="",I78="",J78=""),"",INDEX('②入力女子'!$G$7:$Z$86,MATCH($C78,'②入力女子'!$B$7:$B$86,0),MATCH(J78,'②入力女子'!$G$5:$Z$5,0))),"0")</f>
      </c>
      <c r="L78" s="43"/>
      <c r="M78" s="184"/>
      <c r="N78" s="66">
        <f>_xlfn.IFERROR(IF(OR($C78="",L78="",M78=""),"",INDEX('②入力女子'!$G$7:$Z$86,MATCH($C78,'②入力女子'!$B$7:$B$86,0),MATCH(M78,'②入力女子'!$G$5:$Z$5,0))),"0")</f>
      </c>
      <c r="O78" s="41"/>
      <c r="P78" s="184"/>
      <c r="Q78" s="66">
        <f>_xlfn.IFERROR(IF(OR($C78="",O78="",P78=""),"",INDEX('②入力女子'!$G$7:$Z$86,MATCH($C78,'②入力女子'!$B$7:$B$86,0),MATCH(P78,'②入力女子'!$G$5:$Z$5,0))),"0")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IF($C79="","",VLOOKUP($C79,'選手登録'!$L$27:$V$106,7,0))</f>
      </c>
      <c r="E79" s="122">
        <f>IF($C79="","",VLOOKUP($C79,'選手登録'!$L$27:$V$106,8,0))</f>
      </c>
      <c r="F79" s="176">
        <f>IF($C79="","",VLOOKUP($C79,'選手登録'!$L$27:$V$106,5,0))</f>
      </c>
      <c r="G79" s="177">
        <f>IF($C79="","",'選手登録'!C$6)</f>
      </c>
      <c r="H79" s="178">
        <f>IF($C79="","",VLOOKUP($C79,'選手登録'!$L$27:$V$106,11,0))</f>
      </c>
      <c r="I79" s="41"/>
      <c r="J79" s="184"/>
      <c r="K79" s="66">
        <f>_xlfn.IFERROR(IF(OR($C79="",I79="",J79=""),"",INDEX('②入力女子'!$G$7:$Z$86,MATCH($C79,'②入力女子'!$B$7:$B$86,0),MATCH(J79,'②入力女子'!$G$5:$Z$5,0))),"0")</f>
      </c>
      <c r="L79" s="43"/>
      <c r="M79" s="184"/>
      <c r="N79" s="66">
        <f>_xlfn.IFERROR(IF(OR($C79="",L79="",M79=""),"",INDEX('②入力女子'!$G$7:$Z$86,MATCH($C79,'②入力女子'!$B$7:$B$86,0),MATCH(M79,'②入力女子'!$G$5:$Z$5,0))),"0")</f>
      </c>
      <c r="O79" s="41"/>
      <c r="P79" s="184"/>
      <c r="Q79" s="66">
        <f>_xlfn.IFERROR(IF(OR($C79="",O79="",P79=""),"",INDEX('②入力女子'!$G$7:$Z$86,MATCH($C79,'②入力女子'!$B$7:$B$86,0),MATCH(P79,'②入力女子'!$G$5:$Z$5,0))),"0")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IF($C80="","",VLOOKUP($C80,'選手登録'!$L$27:$V$106,7,0))</f>
      </c>
      <c r="E80" s="122">
        <f>IF($C80="","",VLOOKUP($C80,'選手登録'!$L$27:$V$106,8,0))</f>
      </c>
      <c r="F80" s="176">
        <f>IF($C80="","",VLOOKUP($C80,'選手登録'!$L$27:$V$106,5,0))</f>
      </c>
      <c r="G80" s="177">
        <f>IF($C80="","",'選手登録'!C$6)</f>
      </c>
      <c r="H80" s="178">
        <f>IF($C80="","",VLOOKUP($C80,'選手登録'!$L$27:$V$106,11,0))</f>
      </c>
      <c r="I80" s="41"/>
      <c r="J80" s="184"/>
      <c r="K80" s="66">
        <f>_xlfn.IFERROR(IF(OR($C80="",I80="",J80=""),"",INDEX('②入力女子'!$G$7:$Z$86,MATCH($C80,'②入力女子'!$B$7:$B$86,0),MATCH(J80,'②入力女子'!$G$5:$Z$5,0))),"0")</f>
      </c>
      <c r="L80" s="43"/>
      <c r="M80" s="184"/>
      <c r="N80" s="66">
        <f>_xlfn.IFERROR(IF(OR($C80="",L80="",M80=""),"",INDEX('②入力女子'!$G$7:$Z$86,MATCH($C80,'②入力女子'!$B$7:$B$86,0),MATCH(M80,'②入力女子'!$G$5:$Z$5,0))),"0")</f>
      </c>
      <c r="O80" s="41"/>
      <c r="P80" s="184"/>
      <c r="Q80" s="66">
        <f>_xlfn.IFERROR(IF(OR($C80="",O80="",P80=""),"",INDEX('②入力女子'!$G$7:$Z$86,MATCH($C80,'②入力女子'!$B$7:$B$86,0),MATCH(P80,'②入力女子'!$G$5:$Z$5,0))),"0")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IF($C81="","",VLOOKUP($C81,'選手登録'!$L$27:$V$106,7,0))</f>
      </c>
      <c r="E81" s="122">
        <f>IF($C81="","",VLOOKUP($C81,'選手登録'!$L$27:$V$106,8,0))</f>
      </c>
      <c r="F81" s="176">
        <f>IF($C81="","",VLOOKUP($C81,'選手登録'!$L$27:$V$106,5,0))</f>
      </c>
      <c r="G81" s="177">
        <f>IF($C81="","",'選手登録'!C$6)</f>
      </c>
      <c r="H81" s="178">
        <f>IF($C81="","",VLOOKUP($C81,'選手登録'!$L$27:$V$106,11,0))</f>
      </c>
      <c r="I81" s="41"/>
      <c r="J81" s="184"/>
      <c r="K81" s="66">
        <f>_xlfn.IFERROR(IF(OR($C81="",I81="",J81=""),"",INDEX('②入力女子'!$G$7:$Z$86,MATCH($C81,'②入力女子'!$B$7:$B$86,0),MATCH(J81,'②入力女子'!$G$5:$Z$5,0))),"0")</f>
      </c>
      <c r="L81" s="43"/>
      <c r="M81" s="184"/>
      <c r="N81" s="66">
        <f>_xlfn.IFERROR(IF(OR($C81="",L81="",M81=""),"",INDEX('②入力女子'!$G$7:$Z$86,MATCH($C81,'②入力女子'!$B$7:$B$86,0),MATCH(M81,'②入力女子'!$G$5:$Z$5,0))),"0")</f>
      </c>
      <c r="O81" s="41"/>
      <c r="P81" s="184"/>
      <c r="Q81" s="66">
        <f>_xlfn.IFERROR(IF(OR($C81="",O81="",P81=""),"",INDEX('②入力女子'!$G$7:$Z$86,MATCH($C81,'②入力女子'!$B$7:$B$86,0),MATCH(P81,'②入力女子'!$G$5:$Z$5,0))),"0")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IF($C82="","",VLOOKUP($C82,'選手登録'!$L$27:$V$106,7,0))</f>
      </c>
      <c r="E82" s="122">
        <f>IF($C82="","",VLOOKUP($C82,'選手登録'!$L$27:$V$106,8,0))</f>
      </c>
      <c r="F82" s="176">
        <f>IF($C82="","",VLOOKUP($C82,'選手登録'!$L$27:$V$106,5,0))</f>
      </c>
      <c r="G82" s="177">
        <f>IF($C82="","",'選手登録'!C$6)</f>
      </c>
      <c r="H82" s="178">
        <f>IF($C82="","",VLOOKUP($C82,'選手登録'!$L$27:$V$106,11,0))</f>
      </c>
      <c r="I82" s="41"/>
      <c r="J82" s="184"/>
      <c r="K82" s="66">
        <f>_xlfn.IFERROR(IF(OR($C82="",I82="",J82=""),"",INDEX('②入力女子'!$G$7:$Z$86,MATCH($C82,'②入力女子'!$B$7:$B$86,0),MATCH(J82,'②入力女子'!$G$5:$Z$5,0))),"0")</f>
      </c>
      <c r="L82" s="43"/>
      <c r="M82" s="184"/>
      <c r="N82" s="66">
        <f>_xlfn.IFERROR(IF(OR($C82="",L82="",M82=""),"",INDEX('②入力女子'!$G$7:$Z$86,MATCH($C82,'②入力女子'!$B$7:$B$86,0),MATCH(M82,'②入力女子'!$G$5:$Z$5,0))),"0")</f>
      </c>
      <c r="O82" s="41"/>
      <c r="P82" s="184"/>
      <c r="Q82" s="66">
        <f>_xlfn.IFERROR(IF(OR($C82="",O82="",P82=""),"",INDEX('②入力女子'!$G$7:$Z$86,MATCH($C82,'②入力女子'!$B$7:$B$86,0),MATCH(P82,'②入力女子'!$G$5:$Z$5,0))),"0")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IF($C83="","",VLOOKUP($C83,'選手登録'!$L$27:$V$106,7,0))</f>
      </c>
      <c r="E83" s="122">
        <f>IF($C83="","",VLOOKUP($C83,'選手登録'!$L$27:$V$106,8,0))</f>
      </c>
      <c r="F83" s="176">
        <f>IF($C83="","",VLOOKUP($C83,'選手登録'!$L$27:$V$106,5,0))</f>
      </c>
      <c r="G83" s="177">
        <f>IF($C83="","",'選手登録'!C$6)</f>
      </c>
      <c r="H83" s="178">
        <f>IF($C83="","",VLOOKUP($C83,'選手登録'!$L$27:$V$106,11,0))</f>
      </c>
      <c r="I83" s="41"/>
      <c r="J83" s="184"/>
      <c r="K83" s="66">
        <f>_xlfn.IFERROR(IF(OR($C83="",I83="",J83=""),"",INDEX('②入力女子'!$G$7:$Z$86,MATCH($C83,'②入力女子'!$B$7:$B$86,0),MATCH(J83,'②入力女子'!$G$5:$Z$5,0))),"0")</f>
      </c>
      <c r="L83" s="43"/>
      <c r="M83" s="184"/>
      <c r="N83" s="66">
        <f>_xlfn.IFERROR(IF(OR($C83="",L83="",M83=""),"",INDEX('②入力女子'!$G$7:$Z$86,MATCH($C83,'②入力女子'!$B$7:$B$86,0),MATCH(M83,'②入力女子'!$G$5:$Z$5,0))),"0")</f>
      </c>
      <c r="O83" s="41"/>
      <c r="P83" s="184"/>
      <c r="Q83" s="66">
        <f>_xlfn.IFERROR(IF(OR($C83="",O83="",P83=""),"",INDEX('②入力女子'!$G$7:$Z$86,MATCH($C83,'②入力女子'!$B$7:$B$86,0),MATCH(P83,'②入力女子'!$G$5:$Z$5,0))),"0")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IF($C84="","",VLOOKUP($C84,'選手登録'!$L$27:$V$106,7,0))</f>
      </c>
      <c r="E84" s="122">
        <f>IF($C84="","",VLOOKUP($C84,'選手登録'!$L$27:$V$106,8,0))</f>
      </c>
      <c r="F84" s="176">
        <f>IF($C84="","",VLOOKUP($C84,'選手登録'!$L$27:$V$106,5,0))</f>
      </c>
      <c r="G84" s="177">
        <f>IF($C84="","",'選手登録'!C$6)</f>
      </c>
      <c r="H84" s="178">
        <f>IF($C84="","",VLOOKUP($C84,'選手登録'!$L$27:$V$106,11,0))</f>
      </c>
      <c r="I84" s="41"/>
      <c r="J84" s="184"/>
      <c r="K84" s="66">
        <f>_xlfn.IFERROR(IF(OR($C84="",I84="",J84=""),"",INDEX('②入力女子'!$G$7:$Z$86,MATCH($C84,'②入力女子'!$B$7:$B$86,0),MATCH(J84,'②入力女子'!$G$5:$Z$5,0))),"0")</f>
      </c>
      <c r="L84" s="43"/>
      <c r="M84" s="184"/>
      <c r="N84" s="66">
        <f>_xlfn.IFERROR(IF(OR($C84="",L84="",M84=""),"",INDEX('②入力女子'!$G$7:$Z$86,MATCH($C84,'②入力女子'!$B$7:$B$86,0),MATCH(M84,'②入力女子'!$G$5:$Z$5,0))),"0")</f>
      </c>
      <c r="O84" s="41"/>
      <c r="P84" s="184"/>
      <c r="Q84" s="66">
        <f>_xlfn.IFERROR(IF(OR($C84="",O84="",P84=""),"",INDEX('②入力女子'!$G$7:$Z$86,MATCH($C84,'②入力女子'!$B$7:$B$86,0),MATCH(P84,'②入力女子'!$G$5:$Z$5,0))),"0")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IF($C85="","",VLOOKUP($C85,'選手登録'!$L$27:$V$106,7,0))</f>
      </c>
      <c r="E85" s="122">
        <f>IF($C85="","",VLOOKUP($C85,'選手登録'!$L$27:$V$106,8,0))</f>
      </c>
      <c r="F85" s="176">
        <f>IF($C85="","",VLOOKUP($C85,'選手登録'!$L$27:$V$106,5,0))</f>
      </c>
      <c r="G85" s="177">
        <f>IF($C85="","",'選手登録'!C$6)</f>
      </c>
      <c r="H85" s="178">
        <f>IF($C85="","",VLOOKUP($C85,'選手登録'!$L$27:$V$106,11,0))</f>
      </c>
      <c r="I85" s="41"/>
      <c r="J85" s="184"/>
      <c r="K85" s="66">
        <f>_xlfn.IFERROR(IF(OR($C85="",I85="",J85=""),"",INDEX('②入力女子'!$G$7:$Z$86,MATCH($C85,'②入力女子'!$B$7:$B$86,0),MATCH(J85,'②入力女子'!$G$5:$Z$5,0))),"0")</f>
      </c>
      <c r="L85" s="43"/>
      <c r="M85" s="184"/>
      <c r="N85" s="66">
        <f>_xlfn.IFERROR(IF(OR($C85="",L85="",M85=""),"",INDEX('②入力女子'!$G$7:$Z$86,MATCH($C85,'②入力女子'!$B$7:$B$86,0),MATCH(M85,'②入力女子'!$G$5:$Z$5,0))),"0")</f>
      </c>
      <c r="O85" s="41"/>
      <c r="P85" s="184"/>
      <c r="Q85" s="66">
        <f>_xlfn.IFERROR(IF(OR($C85="",O85="",P85=""),"",INDEX('②入力女子'!$G$7:$Z$86,MATCH($C85,'②入力女子'!$B$7:$B$86,0),MATCH(P85,'②入力女子'!$G$5:$Z$5,0))),"0")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IF($C86="","",VLOOKUP($C86,'選手登録'!$L$27:$V$106,7,0))</f>
      </c>
      <c r="E86" s="122">
        <f>IF($C86="","",VLOOKUP($C86,'選手登録'!$L$27:$V$106,8,0))</f>
      </c>
      <c r="F86" s="176">
        <f>IF($C86="","",VLOOKUP($C86,'選手登録'!$L$27:$V$106,5,0))</f>
      </c>
      <c r="G86" s="177">
        <f>IF($C86="","",'選手登録'!C$6)</f>
      </c>
      <c r="H86" s="178">
        <f>IF($C86="","",VLOOKUP($C86,'選手登録'!$L$27:$V$106,11,0))</f>
      </c>
      <c r="I86" s="41"/>
      <c r="J86" s="184"/>
      <c r="K86" s="66">
        <f>_xlfn.IFERROR(IF(OR($C86="",I86="",J86=""),"",INDEX('②入力女子'!$G$7:$Z$86,MATCH($C86,'②入力女子'!$B$7:$B$86,0),MATCH(J86,'②入力女子'!$G$5:$Z$5,0))),"0")</f>
      </c>
      <c r="L86" s="43"/>
      <c r="M86" s="184"/>
      <c r="N86" s="66">
        <f>_xlfn.IFERROR(IF(OR($C86="",L86="",M86=""),"",INDEX('②入力女子'!$G$7:$Z$86,MATCH($C86,'②入力女子'!$B$7:$B$86,0),MATCH(M86,'②入力女子'!$G$5:$Z$5,0))),"0")</f>
      </c>
      <c r="O86" s="41"/>
      <c r="P86" s="184"/>
      <c r="Q86" s="66">
        <f>_xlfn.IFERROR(IF(OR($C86="",O86="",P86=""),"",INDEX('②入力女子'!$G$7:$Z$86,MATCH($C86,'②入力女子'!$B$7:$B$86,0),MATCH(P86,'②入力女子'!$G$5:$Z$5,0))),"0")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IF($C87="","",VLOOKUP($C87,'選手登録'!$L$27:$V$106,7,0))</f>
      </c>
      <c r="E87" s="122">
        <f>IF($C87="","",VLOOKUP($C87,'選手登録'!$L$27:$V$106,8,0))</f>
      </c>
      <c r="F87" s="176">
        <f>IF($C87="","",VLOOKUP($C87,'選手登録'!$L$27:$V$106,5,0))</f>
      </c>
      <c r="G87" s="177">
        <f>IF($C87="","",'選手登録'!C$6)</f>
      </c>
      <c r="H87" s="178">
        <f>IF($C87="","",VLOOKUP($C87,'選手登録'!$L$27:$V$106,11,0))</f>
      </c>
      <c r="I87" s="41"/>
      <c r="J87" s="184"/>
      <c r="K87" s="66">
        <f>_xlfn.IFERROR(IF(OR($C87="",I87="",J87=""),"",INDEX('②入力女子'!$G$7:$Z$86,MATCH($C87,'②入力女子'!$B$7:$B$86,0),MATCH(J87,'②入力女子'!$G$5:$Z$5,0))),"0")</f>
      </c>
      <c r="L87" s="43"/>
      <c r="M87" s="184"/>
      <c r="N87" s="66">
        <f>_xlfn.IFERROR(IF(OR($C87="",L87="",M87=""),"",INDEX('②入力女子'!$G$7:$Z$86,MATCH($C87,'②入力女子'!$B$7:$B$86,0),MATCH(M87,'②入力女子'!$G$5:$Z$5,0))),"0")</f>
      </c>
      <c r="O87" s="41"/>
      <c r="P87" s="184"/>
      <c r="Q87" s="66">
        <f>_xlfn.IFERROR(IF(OR($C87="",O87="",P87=""),"",INDEX('②入力女子'!$G$7:$Z$86,MATCH($C87,'②入力女子'!$B$7:$B$86,0),MATCH(P87,'②入力女子'!$G$5:$Z$5,0))),"0")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IF($C88="","",VLOOKUP($C88,'選手登録'!$L$27:$V$106,7,0))</f>
      </c>
      <c r="E88" s="122">
        <f>IF($C88="","",VLOOKUP($C88,'選手登録'!$L$27:$V$106,8,0))</f>
      </c>
      <c r="F88" s="176">
        <f>IF($C88="","",VLOOKUP($C88,'選手登録'!$L$27:$V$106,5,0))</f>
      </c>
      <c r="G88" s="177">
        <f>IF($C88="","",'選手登録'!C$6)</f>
      </c>
      <c r="H88" s="178">
        <f>IF($C88="","",VLOOKUP($C88,'選手登録'!$L$27:$V$106,11,0))</f>
      </c>
      <c r="I88" s="41"/>
      <c r="J88" s="184"/>
      <c r="K88" s="66">
        <f>_xlfn.IFERROR(IF(OR($C88="",I88="",J88=""),"",INDEX('②入力女子'!$G$7:$Z$86,MATCH($C88,'②入力女子'!$B$7:$B$86,0),MATCH(J88,'②入力女子'!$G$5:$Z$5,0))),"0")</f>
      </c>
      <c r="L88" s="43"/>
      <c r="M88" s="184"/>
      <c r="N88" s="66">
        <f>_xlfn.IFERROR(IF(OR($C88="",L88="",M88=""),"",INDEX('②入力女子'!$G$7:$Z$86,MATCH($C88,'②入力女子'!$B$7:$B$86,0),MATCH(M88,'②入力女子'!$G$5:$Z$5,0))),"0")</f>
      </c>
      <c r="O88" s="41"/>
      <c r="P88" s="184"/>
      <c r="Q88" s="66">
        <f>_xlfn.IFERROR(IF(OR($C88="",O88="",P88=""),"",INDEX('②入力女子'!$G$7:$Z$86,MATCH($C88,'②入力女子'!$B$7:$B$86,0),MATCH(P88,'②入力女子'!$G$5:$Z$5,0))),"0")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IF($C89="","",VLOOKUP($C89,'選手登録'!$L$27:$V$106,7,0))</f>
      </c>
      <c r="E89" s="122">
        <f>IF($C89="","",VLOOKUP($C89,'選手登録'!$L$27:$V$106,8,0))</f>
      </c>
      <c r="F89" s="176">
        <f>IF($C89="","",VLOOKUP($C89,'選手登録'!$L$27:$V$106,5,0))</f>
      </c>
      <c r="G89" s="177">
        <f>IF($C89="","",'選手登録'!C$6)</f>
      </c>
      <c r="H89" s="178">
        <f>IF($C89="","",VLOOKUP($C89,'選手登録'!$L$27:$V$106,11,0))</f>
      </c>
      <c r="I89" s="41"/>
      <c r="J89" s="184"/>
      <c r="K89" s="66">
        <f>_xlfn.IFERROR(IF(OR($C89="",I89="",J89=""),"",INDEX('②入力女子'!$G$7:$Z$86,MATCH($C89,'②入力女子'!$B$7:$B$86,0),MATCH(J89,'②入力女子'!$G$5:$Z$5,0))),"0")</f>
      </c>
      <c r="L89" s="43"/>
      <c r="M89" s="184"/>
      <c r="N89" s="66">
        <f>_xlfn.IFERROR(IF(OR($C89="",L89="",M89=""),"",INDEX('②入力女子'!$G$7:$Z$86,MATCH($C89,'②入力女子'!$B$7:$B$86,0),MATCH(M89,'②入力女子'!$G$5:$Z$5,0))),"0")</f>
      </c>
      <c r="O89" s="41"/>
      <c r="P89" s="184"/>
      <c r="Q89" s="66">
        <f>_xlfn.IFERROR(IF(OR($C89="",O89="",P89=""),"",INDEX('②入力女子'!$G$7:$Z$86,MATCH($C89,'②入力女子'!$B$7:$B$86,0),MATCH(P89,'②入力女子'!$G$5:$Z$5,0))),"0")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IF($C90="","",VLOOKUP($C90,'選手登録'!$L$27:$V$106,7,0))</f>
      </c>
      <c r="E90" s="122">
        <f>IF($C90="","",VLOOKUP($C90,'選手登録'!$L$27:$V$106,8,0))</f>
      </c>
      <c r="F90" s="176">
        <f>IF($C90="","",VLOOKUP($C90,'選手登録'!$L$27:$V$106,5,0))</f>
      </c>
      <c r="G90" s="177">
        <f>IF($C90="","",'選手登録'!C$6)</f>
      </c>
      <c r="H90" s="178">
        <f>IF($C90="","",VLOOKUP($C90,'選手登録'!$L$27:$V$106,11,0))</f>
      </c>
      <c r="I90" s="41"/>
      <c r="J90" s="184"/>
      <c r="K90" s="66">
        <f>_xlfn.IFERROR(IF(OR($C90="",I90="",J90=""),"",INDEX('②入力女子'!$G$7:$Z$86,MATCH($C90,'②入力女子'!$B$7:$B$86,0),MATCH(J90,'②入力女子'!$G$5:$Z$5,0))),"0")</f>
      </c>
      <c r="L90" s="43"/>
      <c r="M90" s="184"/>
      <c r="N90" s="66">
        <f>_xlfn.IFERROR(IF(OR($C90="",L90="",M90=""),"",INDEX('②入力女子'!$G$7:$Z$86,MATCH($C90,'②入力女子'!$B$7:$B$86,0),MATCH(M90,'②入力女子'!$G$5:$Z$5,0))),"0")</f>
      </c>
      <c r="O90" s="41"/>
      <c r="P90" s="184"/>
      <c r="Q90" s="66">
        <f>_xlfn.IFERROR(IF(OR($C90="",O90="",P90=""),"",INDEX('②入力女子'!$G$7:$Z$86,MATCH($C90,'②入力女子'!$B$7:$B$86,0),MATCH(P90,'②入力女子'!$G$5:$Z$5,0))),"0")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IF($C91="","",VLOOKUP($C91,'選手登録'!$L$27:$V$106,7,0))</f>
      </c>
      <c r="E91" s="122">
        <f>IF($C91="","",VLOOKUP($C91,'選手登録'!$L$27:$V$106,8,0))</f>
      </c>
      <c r="F91" s="176">
        <f>IF($C91="","",VLOOKUP($C91,'選手登録'!$L$27:$V$106,5,0))</f>
      </c>
      <c r="G91" s="177">
        <f>IF($C91="","",'選手登録'!C$6)</f>
      </c>
      <c r="H91" s="178">
        <f>IF($C91="","",VLOOKUP($C91,'選手登録'!$L$27:$V$106,11,0))</f>
      </c>
      <c r="I91" s="41"/>
      <c r="J91" s="184"/>
      <c r="K91" s="66">
        <f>_xlfn.IFERROR(IF(OR($C91="",I91="",J91=""),"",INDEX('②入力女子'!$G$7:$Z$86,MATCH($C91,'②入力女子'!$B$7:$B$86,0),MATCH(J91,'②入力女子'!$G$5:$Z$5,0))),"0")</f>
      </c>
      <c r="L91" s="43"/>
      <c r="M91" s="184"/>
      <c r="N91" s="66">
        <f>_xlfn.IFERROR(IF(OR($C91="",L91="",M91=""),"",INDEX('②入力女子'!$G$7:$Z$86,MATCH($C91,'②入力女子'!$B$7:$B$86,0),MATCH(M91,'②入力女子'!$G$5:$Z$5,0))),"0")</f>
      </c>
      <c r="O91" s="41"/>
      <c r="P91" s="184"/>
      <c r="Q91" s="66">
        <f>_xlfn.IFERROR(IF(OR($C91="",O91="",P91=""),"",INDEX('②入力女子'!$G$7:$Z$86,MATCH($C91,'②入力女子'!$B$7:$B$86,0),MATCH(P91,'②入力女子'!$G$5:$Z$5,0))),"0")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IF($C92="","",VLOOKUP($C92,'選手登録'!$L$27:$V$106,7,0))</f>
      </c>
      <c r="E92" s="122">
        <f>IF($C92="","",VLOOKUP($C92,'選手登録'!$L$27:$V$106,8,0))</f>
      </c>
      <c r="F92" s="176">
        <f>IF($C92="","",VLOOKUP($C92,'選手登録'!$L$27:$V$106,5,0))</f>
      </c>
      <c r="G92" s="177">
        <f>IF($C92="","",'選手登録'!C$6)</f>
      </c>
      <c r="H92" s="178">
        <f>IF($C92="","",VLOOKUP($C92,'選手登録'!$L$27:$V$106,11,0))</f>
      </c>
      <c r="I92" s="41"/>
      <c r="J92" s="184"/>
      <c r="K92" s="66">
        <f>_xlfn.IFERROR(IF(OR($C92="",I92="",J92=""),"",INDEX('②入力女子'!$G$7:$Z$86,MATCH($C92,'②入力女子'!$B$7:$B$86,0),MATCH(J92,'②入力女子'!$G$5:$Z$5,0))),"0")</f>
      </c>
      <c r="L92" s="43"/>
      <c r="M92" s="184"/>
      <c r="N92" s="66">
        <f>_xlfn.IFERROR(IF(OR($C92="",L92="",M92=""),"",INDEX('②入力女子'!$G$7:$Z$86,MATCH($C92,'②入力女子'!$B$7:$B$86,0),MATCH(M92,'②入力女子'!$G$5:$Z$5,0))),"0")</f>
      </c>
      <c r="O92" s="41"/>
      <c r="P92" s="184"/>
      <c r="Q92" s="66">
        <f>_xlfn.IFERROR(IF(OR($C92="",O92="",P92=""),"",INDEX('②入力女子'!$G$7:$Z$86,MATCH($C92,'②入力女子'!$B$7:$B$86,0),MATCH(P92,'②入力女子'!$G$5:$Z$5,0))),"0")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IF($C93="","",VLOOKUP($C93,'選手登録'!$L$27:$V$106,7,0))</f>
      </c>
      <c r="E93" s="128">
        <f>IF($C93="","",VLOOKUP($C93,'選手登録'!$L$27:$V$106,8,0))</f>
      </c>
      <c r="F93" s="179">
        <f>IF($C93="","",VLOOKUP($C93,'選手登録'!$L$27:$V$106,5,0))</f>
      </c>
      <c r="G93" s="180">
        <f>IF($C93="","",'選手登録'!C$6)</f>
      </c>
      <c r="H93" s="179">
        <f>IF($C93="","",VLOOKUP($C93,'選手登録'!$L$27:$V$106,11,0))</f>
      </c>
      <c r="I93" s="45"/>
      <c r="J93" s="185"/>
      <c r="K93" s="67">
        <f>_xlfn.IFERROR(IF(OR($C93="",I93="",J93=""),"",INDEX('②入力女子'!$G$7:$Z$86,MATCH($C93,'②入力女子'!$B$7:$B$86,0),MATCH(J93,'②入力女子'!$G$5:$Z$5,0))),"0")</f>
      </c>
      <c r="L93" s="47"/>
      <c r="M93" s="185"/>
      <c r="N93" s="67">
        <f>_xlfn.IFERROR(IF(OR($C93="",L93="",M93=""),"",INDEX('②入力女子'!$G$7:$Z$86,MATCH($C93,'②入力女子'!$B$7:$B$86,0),MATCH(M93,'②入力女子'!$G$5:$Z$5,0))),"0")</f>
      </c>
      <c r="O93" s="45"/>
      <c r="P93" s="185"/>
      <c r="Q93" s="67">
        <f>_xlfn.IFERROR(IF(OR($C93="",O93="",P93=""),"",INDEX('②入力女子'!$G$7:$Z$86,MATCH($C93,'②入力女子'!$B$7:$B$86,0),MATCH(P93,'②入力女子'!$G$5:$Z$5,0))),"0")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D4:D6"/>
    <mergeCell ref="F4:G4"/>
    <mergeCell ref="O4:R7"/>
    <mergeCell ref="F5:G5"/>
    <mergeCell ref="F6:G6"/>
    <mergeCell ref="F7:G7"/>
    <mergeCell ref="J7:K7"/>
    <mergeCell ref="D1:G1"/>
    <mergeCell ref="N1:Q1"/>
    <mergeCell ref="S1:T1"/>
    <mergeCell ref="U1:X1"/>
    <mergeCell ref="E3:G3"/>
    <mergeCell ref="O3:R3"/>
    <mergeCell ref="U3:V3"/>
    <mergeCell ref="W3:Y3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7" t="s">
        <v>254</v>
      </c>
      <c r="B1" s="288" t="s">
        <v>255</v>
      </c>
      <c r="C1" s="289" t="s">
        <v>256</v>
      </c>
      <c r="D1" s="288" t="s">
        <v>257</v>
      </c>
      <c r="E1" s="290" t="s">
        <v>258</v>
      </c>
      <c r="F1" s="291" t="s">
        <v>259</v>
      </c>
      <c r="G1" s="287" t="s">
        <v>260</v>
      </c>
      <c r="H1" s="292" t="s">
        <v>261</v>
      </c>
      <c r="I1" s="287" t="s">
        <v>262</v>
      </c>
      <c r="J1" s="291" t="s">
        <v>263</v>
      </c>
      <c r="K1" s="287" t="s">
        <v>264</v>
      </c>
      <c r="L1" s="293" t="s">
        <v>265</v>
      </c>
      <c r="M1" s="293" t="s">
        <v>266</v>
      </c>
      <c r="N1" s="293" t="s">
        <v>267</v>
      </c>
      <c r="O1" s="293" t="s">
        <v>268</v>
      </c>
      <c r="P1" s="293" t="s">
        <v>269</v>
      </c>
      <c r="Q1" s="294" t="s">
        <v>270</v>
      </c>
      <c r="R1" s="295" t="s">
        <v>271</v>
      </c>
      <c r="S1" s="295" t="s">
        <v>272</v>
      </c>
      <c r="T1" s="295" t="s">
        <v>273</v>
      </c>
      <c r="U1" s="295" t="s">
        <v>274</v>
      </c>
      <c r="V1" s="296" t="s">
        <v>264</v>
      </c>
      <c r="W1" s="298" t="s">
        <v>276</v>
      </c>
      <c r="X1" s="297" t="s">
        <v>275</v>
      </c>
      <c r="Y1" s="298" t="s">
        <v>277</v>
      </c>
      <c r="Z1" s="297" t="s">
        <v>275</v>
      </c>
      <c r="AA1" s="298" t="s">
        <v>278</v>
      </c>
      <c r="AB1" s="297" t="s">
        <v>275</v>
      </c>
      <c r="AC1" s="298" t="s">
        <v>279</v>
      </c>
      <c r="AD1" s="297" t="s">
        <v>275</v>
      </c>
      <c r="AE1" s="298" t="s">
        <v>280</v>
      </c>
      <c r="AF1" s="297" t="s">
        <v>275</v>
      </c>
    </row>
    <row r="2" spans="1:32" ht="14.25">
      <c r="A2">
        <f>IF('③男子一覧表'!C14="","",'③男子一覧表'!C14)</f>
      </c>
      <c r="B2" s="301">
        <f>IF($A2="","",VLOOKUP($A2,'選手登録'!$A$27:$K$106,7,0))</f>
      </c>
      <c r="C2" s="301">
        <f>IF($A2="","",VLOOKUP($A2,'選手登録'!$A$27:$K$106,8,0))</f>
      </c>
      <c r="D2" s="301">
        <f>IF($A2="","",VLOOKUP($A2,'選手登録'!$A$27:$K$106,9,0))</f>
      </c>
      <c r="E2" s="301">
        <f>IF($A2="","",VLOOKUP($A2,'選手登録'!$A$27:$K$106,5,0))</f>
      </c>
      <c r="F2" s="301">
        <f>IF($A2="","",VLOOKUP($A2,'選手登録'!$A$27:$K$106,11,0))</f>
      </c>
      <c r="G2" s="301">
        <f>IF($A2="","",VLOOKUP($A2,'選手登録'!$A$27:$K$106,2,0))</f>
      </c>
      <c r="H2" s="301">
        <f>IF($A2="","",VLOOKUP($A2,'選手登録'!$A$27:$K$106,3,0))</f>
      </c>
      <c r="I2" s="301">
        <f>IF($A2="","",VLOOKUP($A2,'選手登録'!$A$27:$K$106,10,0))</f>
      </c>
      <c r="J2" s="301">
        <f>IF($A2="","",'選手登録'!$C$9)</f>
      </c>
      <c r="K2" s="301"/>
      <c r="L2" s="301">
        <f>IF($A2="","",'選手登録'!$C$4)</f>
      </c>
      <c r="M2" s="301">
        <f>IF($A2="","",'選手登録'!$C$5)</f>
      </c>
      <c r="N2" s="301">
        <f>IF($A2="","",'選手登録'!$C$6)</f>
      </c>
      <c r="O2" s="301">
        <f>IF($A2="","",'選手登録'!$C$7)</f>
      </c>
      <c r="P2" s="301"/>
      <c r="Q2" s="301">
        <f>IF($A2="","",'選手登録'!$C$9)</f>
      </c>
      <c r="R2" s="301">
        <f>IF($A2="","",'選手登録'!$C$5)</f>
      </c>
      <c r="S2" s="301">
        <f>IF($A2="","",'選手登録'!$C$6)</f>
      </c>
      <c r="T2" s="301">
        <f>IF($A2="","",'選手登録'!$C$7)</f>
      </c>
      <c r="U2" s="301"/>
      <c r="V2" s="301"/>
      <c r="W2" s="301">
        <f>IF($A2="","",IF(VLOOKUP($A2,'③男子一覧表'!$C$14:$Y$93,7,0)="","",VLOOKUP($A2,'③男子一覧表'!$C$14:$Y$93,7,0)&amp;"男子"&amp;VLOOKUP($A2,'③男子一覧表'!$C$14:$Y$93,8,0)))</f>
      </c>
      <c r="X2" s="302">
        <f>IF($A2="","",IF(VLOOKUP($A2,'③男子一覧表'!$C$14:$Y$93,7,0)="","",VLOOKUP($A2,'③男子一覧表'!$C$14:$Y$93,9,0)))</f>
      </c>
      <c r="Y2" s="301">
        <f>IF($A2="","",IF(VLOOKUP($A2,'③男子一覧表'!$C$14:$Y$93,10,0)="","",VLOOKUP($A2,'③男子一覧表'!$C$14:$Y$93,10,0)&amp;"男子"&amp;VLOOKUP($A2,'③男子一覧表'!$C$14:$Y$93,11,0)))</f>
      </c>
      <c r="Z2" s="302">
        <f>IF($A2="","",IF(VLOOKUP($A2,'③男子一覧表'!$C$14:$Y$93,10,0)="","",VLOOKUP($A2,'③男子一覧表'!$C$14:$Y$93,12,0)))</f>
      </c>
      <c r="AA2" s="301">
        <f>IF($A2="","",IF(VLOOKUP($A2,'③男子一覧表'!$C$14:$Y$93,13,0)="","",VLOOKUP($A2,'③男子一覧表'!$C$14:$Y$93,13,0)&amp;"男子"&amp;VLOOKUP($A2,'③男子一覧表'!$C$14:$Y$93,14,0)))</f>
      </c>
      <c r="AB2" s="302">
        <f>IF($A2="","",IF(VLOOKUP($A2,'③男子一覧表'!$C$14:$Y$93,13,0)="","",VLOOKUP($A2,'③男子一覧表'!$C$14:$Y$93,15,0)))</f>
      </c>
      <c r="AC2" s="301">
        <f>IF($A2="","",IF(VLOOKUP($A2,'③男子一覧表'!$C$14:$Y$93,16,0)="","",VLOOKUP($A2,'③男子一覧表'!$C$14:$Y$93,16,0)&amp;"男子"&amp;VLOOKUP($A2,'③男子一覧表'!$C$14:$Y$93,17,0)))</f>
      </c>
      <c r="AD2" s="303">
        <f>IF($A2="","",IF(VLOOKUP($A2,'③男子一覧表'!$C$14:$Y$93,16,0)="","",VLOOKUP($A2,'③男子一覧表'!$C$14:$Y$93,18,0)))</f>
      </c>
      <c r="AE2" s="301">
        <f>IF($A2="","",IF(VLOOKUP($A2,'③男子一覧表'!$C$14:$Y$93,19,0)="","",VLOOKUP($A2,'③男子一覧表'!$C$14:$Y$93,19,0)&amp;"男子"&amp;VLOOKUP($A2,'③男子一覧表'!$C$14:$Y$93,20,0)))</f>
      </c>
      <c r="AF2" s="303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</c>
      <c r="B3" s="301">
        <f>IF($A3="","",VLOOKUP($A3,'選手登録'!$A$27:$K$106,7,0))</f>
      </c>
      <c r="C3" s="301">
        <f>IF($A3="","",VLOOKUP($A3,'選手登録'!$A$27:$K$106,8,0))</f>
      </c>
      <c r="D3" s="301">
        <f>IF($A3="","",VLOOKUP($A3,'選手登録'!$A$27:$K$106,9,0))</f>
      </c>
      <c r="E3" s="301">
        <f>IF($A3="","",VLOOKUP($A3,'選手登録'!$A$27:$K$106,5,0))</f>
      </c>
      <c r="F3" s="301">
        <f>IF($A3="","",VLOOKUP($A3,'選手登録'!$A$27:$K$106,11,0))</f>
      </c>
      <c r="G3" s="301">
        <f>IF($A3="","",VLOOKUP($A3,'選手登録'!$A$27:$K$106,2,0))</f>
      </c>
      <c r="H3" s="301">
        <f>IF($A3="","",VLOOKUP($A3,'選手登録'!$A$27:$K$106,3,0))</f>
      </c>
      <c r="I3" s="301">
        <f>IF($A3="","",VLOOKUP($A3,'選手登録'!$A$27:$K$106,10,0))</f>
      </c>
      <c r="J3" s="301">
        <f>IF($A3="","",'選手登録'!$C$9)</f>
      </c>
      <c r="K3" s="301"/>
      <c r="L3" s="301">
        <f>IF($A3="","",'選手登録'!$C$4)</f>
      </c>
      <c r="M3" s="301">
        <f>IF($A3="","",'選手登録'!$C$5)</f>
      </c>
      <c r="N3" s="301">
        <f>IF($A3="","",'選手登録'!$C$6)</f>
      </c>
      <c r="O3" s="301">
        <f>IF($A3="","",'選手登録'!$C$7)</f>
      </c>
      <c r="P3" s="301"/>
      <c r="Q3" s="301">
        <f>IF($A3="","",'選手登録'!$C$9)</f>
      </c>
      <c r="R3" s="301">
        <f>IF($A3="","",'選手登録'!$C$5)</f>
      </c>
      <c r="S3" s="301">
        <f>IF($A3="","",'選手登録'!$C$6)</f>
      </c>
      <c r="T3" s="301">
        <f>IF($A3="","",'選手登録'!$C$7)</f>
      </c>
      <c r="U3" s="301"/>
      <c r="V3" s="301"/>
      <c r="W3" s="301">
        <f>IF($A3="","",IF(VLOOKUP($A3,'③男子一覧表'!$C$14:$Y$93,7,0)="","",VLOOKUP($A3,'③男子一覧表'!$C$14:$Y$93,7,0)&amp;"男子"&amp;VLOOKUP($A3,'③男子一覧表'!$C$14:$Y$93,8,0)))</f>
      </c>
      <c r="X3" s="302">
        <f>IF($A3="","",IF(VLOOKUP($A3,'③男子一覧表'!$C$14:$Y$93,7,0)="","",VLOOKUP($A3,'③男子一覧表'!$C$14:$Y$93,9,0)))</f>
      </c>
      <c r="Y3" s="301">
        <f>IF($A3="","",IF(VLOOKUP($A3,'③男子一覧表'!$C$14:$Y$93,10,0)="","",VLOOKUP($A3,'③男子一覧表'!$C$14:$Y$93,10,0)&amp;"男子"&amp;VLOOKUP($A3,'③男子一覧表'!$C$14:$Y$93,11,0)))</f>
      </c>
      <c r="Z3" s="302">
        <f>IF($A3="","",IF(VLOOKUP($A3,'③男子一覧表'!$C$14:$Y$93,10,0)="","",VLOOKUP($A3,'③男子一覧表'!$C$14:$Y$93,12,0)))</f>
      </c>
      <c r="AA3" s="301">
        <f>IF($A3="","",IF(VLOOKUP($A3,'③男子一覧表'!$C$14:$Y$93,13,0)="","",VLOOKUP($A3,'③男子一覧表'!$C$14:$Y$93,13,0)&amp;"男子"&amp;VLOOKUP($A3,'③男子一覧表'!$C$14:$Y$93,14,0)))</f>
      </c>
      <c r="AB3" s="302">
        <f>IF($A3="","",IF(VLOOKUP($A3,'③男子一覧表'!$C$14:$Y$93,13,0)="","",VLOOKUP($A3,'③男子一覧表'!$C$14:$Y$93,15,0)))</f>
      </c>
      <c r="AC3" s="301">
        <f>IF($A3="","",IF(VLOOKUP($A3,'③男子一覧表'!$C$14:$Y$93,16,0)="","",VLOOKUP($A3,'③男子一覧表'!$C$14:$Y$93,16,0)&amp;"男子"&amp;VLOOKUP($A3,'③男子一覧表'!$C$14:$Y$93,17,0)))</f>
      </c>
      <c r="AD3" s="303">
        <f>IF($A3="","",IF(VLOOKUP($A3,'③男子一覧表'!$C$14:$Y$93,16,0)="","",VLOOKUP($A3,'③男子一覧表'!$C$14:$Y$93,18,0)))</f>
      </c>
      <c r="AE3" s="301">
        <f>IF($A3="","",IF(VLOOKUP($A3,'③男子一覧表'!$C$14:$Y$93,19,0)="","",VLOOKUP($A3,'③男子一覧表'!$C$14:$Y$93,19,0)&amp;"男子"&amp;VLOOKUP($A3,'③男子一覧表'!$C$14:$Y$93,20,0)))</f>
      </c>
      <c r="AF3" s="303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</c>
      <c r="B4" s="301">
        <f>IF($A4="","",VLOOKUP($A4,'選手登録'!$A$27:$K$106,7,0))</f>
      </c>
      <c r="C4" s="301">
        <f>IF($A4="","",VLOOKUP($A4,'選手登録'!$A$27:$K$106,8,0))</f>
      </c>
      <c r="D4" s="301">
        <f>IF($A4="","",VLOOKUP($A4,'選手登録'!$A$27:$K$106,9,0))</f>
      </c>
      <c r="E4" s="301">
        <f>IF($A4="","",VLOOKUP($A4,'選手登録'!$A$27:$K$106,5,0))</f>
      </c>
      <c r="F4" s="301">
        <f>IF($A4="","",VLOOKUP($A4,'選手登録'!$A$27:$K$106,11,0))</f>
      </c>
      <c r="G4" s="301">
        <f>IF($A4="","",VLOOKUP($A4,'選手登録'!$A$27:$K$106,2,0))</f>
      </c>
      <c r="H4" s="301">
        <f>IF($A4="","",VLOOKUP($A4,'選手登録'!$A$27:$K$106,3,0))</f>
      </c>
      <c r="I4" s="301">
        <f>IF($A4="","",VLOOKUP($A4,'選手登録'!$A$27:$K$106,10,0))</f>
      </c>
      <c r="J4" s="301">
        <f>IF($A4="","",'選手登録'!$C$9)</f>
      </c>
      <c r="K4" s="301"/>
      <c r="L4" s="301">
        <f>IF($A4="","",'選手登録'!$C$4)</f>
      </c>
      <c r="M4" s="301">
        <f>IF($A4="","",'選手登録'!$C$5)</f>
      </c>
      <c r="N4" s="301">
        <f>IF($A4="","",'選手登録'!$C$6)</f>
      </c>
      <c r="O4" s="301">
        <f>IF($A4="","",'選手登録'!$C$7)</f>
      </c>
      <c r="P4" s="301"/>
      <c r="Q4" s="301">
        <f>IF($A4="","",'選手登録'!$C$9)</f>
      </c>
      <c r="R4" s="301">
        <f>IF($A4="","",'選手登録'!$C$5)</f>
      </c>
      <c r="S4" s="301">
        <f>IF($A4="","",'選手登録'!$C$6)</f>
      </c>
      <c r="T4" s="301">
        <f>IF($A4="","",'選手登録'!$C$7)</f>
      </c>
      <c r="U4" s="301"/>
      <c r="V4" s="301"/>
      <c r="W4" s="301">
        <f>IF($A4="","",IF(VLOOKUP($A4,'③男子一覧表'!$C$14:$Y$93,7,0)="","",VLOOKUP($A4,'③男子一覧表'!$C$14:$Y$93,7,0)&amp;"男子"&amp;VLOOKUP($A4,'③男子一覧表'!$C$14:$Y$93,8,0)))</f>
      </c>
      <c r="X4" s="302">
        <f>IF($A4="","",IF(VLOOKUP($A4,'③男子一覧表'!$C$14:$Y$93,7,0)="","",VLOOKUP($A4,'③男子一覧表'!$C$14:$Y$93,9,0)))</f>
      </c>
      <c r="Y4" s="301">
        <f>IF($A4="","",IF(VLOOKUP($A4,'③男子一覧表'!$C$14:$Y$93,10,0)="","",VLOOKUP($A4,'③男子一覧表'!$C$14:$Y$93,10,0)&amp;"男子"&amp;VLOOKUP($A4,'③男子一覧表'!$C$14:$Y$93,11,0)))</f>
      </c>
      <c r="Z4" s="302">
        <f>IF($A4="","",IF(VLOOKUP($A4,'③男子一覧表'!$C$14:$Y$93,10,0)="","",VLOOKUP($A4,'③男子一覧表'!$C$14:$Y$93,12,0)))</f>
      </c>
      <c r="AA4" s="301">
        <f>IF($A4="","",IF(VLOOKUP($A4,'③男子一覧表'!$C$14:$Y$93,13,0)="","",VLOOKUP($A4,'③男子一覧表'!$C$14:$Y$93,13,0)&amp;"男子"&amp;VLOOKUP($A4,'③男子一覧表'!$C$14:$Y$93,14,0)))</f>
      </c>
      <c r="AB4" s="302">
        <f>IF($A4="","",IF(VLOOKUP($A4,'③男子一覧表'!$C$14:$Y$93,13,0)="","",VLOOKUP($A4,'③男子一覧表'!$C$14:$Y$93,15,0)))</f>
      </c>
      <c r="AC4" s="301">
        <f>IF($A4="","",IF(VLOOKUP($A4,'③男子一覧表'!$C$14:$Y$93,16,0)="","",VLOOKUP($A4,'③男子一覧表'!$C$14:$Y$93,16,0)&amp;"男子"&amp;VLOOKUP($A4,'③男子一覧表'!$C$14:$Y$93,17,0)))</f>
      </c>
      <c r="AD4" s="303">
        <f>IF($A4="","",IF(VLOOKUP($A4,'③男子一覧表'!$C$14:$Y$93,16,0)="","",VLOOKUP($A4,'③男子一覧表'!$C$14:$Y$93,18,0)))</f>
      </c>
      <c r="AE4" s="301">
        <f>IF($A4="","",IF(VLOOKUP($A4,'③男子一覧表'!$C$14:$Y$93,19,0)="","",VLOOKUP($A4,'③男子一覧表'!$C$14:$Y$93,19,0)&amp;"男子"&amp;VLOOKUP($A4,'③男子一覧表'!$C$14:$Y$93,20,0)))</f>
      </c>
      <c r="AF4" s="303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</c>
      <c r="B5" s="301">
        <f>IF($A5="","",VLOOKUP($A5,'選手登録'!$A$27:$K$106,7,0))</f>
      </c>
      <c r="C5" s="301">
        <f>IF($A5="","",VLOOKUP($A5,'選手登録'!$A$27:$K$106,8,0))</f>
      </c>
      <c r="D5" s="301">
        <f>IF($A5="","",VLOOKUP($A5,'選手登録'!$A$27:$K$106,9,0))</f>
      </c>
      <c r="E5" s="301">
        <f>IF($A5="","",VLOOKUP($A5,'選手登録'!$A$27:$K$106,5,0))</f>
      </c>
      <c r="F5" s="301">
        <f>IF($A5="","",VLOOKUP($A5,'選手登録'!$A$27:$K$106,11,0))</f>
      </c>
      <c r="G5" s="301">
        <f>IF($A5="","",VLOOKUP($A5,'選手登録'!$A$27:$K$106,2,0))</f>
      </c>
      <c r="H5" s="301">
        <f>IF($A5="","",VLOOKUP($A5,'選手登録'!$A$27:$K$106,3,0))</f>
      </c>
      <c r="I5" s="301">
        <f>IF($A5="","",VLOOKUP($A5,'選手登録'!$A$27:$K$106,10,0))</f>
      </c>
      <c r="J5" s="301">
        <f>IF($A5="","",'選手登録'!$C$9)</f>
      </c>
      <c r="K5" s="301"/>
      <c r="L5" s="301">
        <f>IF($A5="","",'選手登録'!$C$4)</f>
      </c>
      <c r="M5" s="301">
        <f>IF($A5="","",'選手登録'!$C$5)</f>
      </c>
      <c r="N5" s="301">
        <f>IF($A5="","",'選手登録'!$C$6)</f>
      </c>
      <c r="O5" s="301">
        <f>IF($A5="","",'選手登録'!$C$7)</f>
      </c>
      <c r="P5" s="301"/>
      <c r="Q5" s="301">
        <f>IF($A5="","",'選手登録'!$C$9)</f>
      </c>
      <c r="R5" s="301">
        <f>IF($A5="","",'選手登録'!$C$5)</f>
      </c>
      <c r="S5" s="301">
        <f>IF($A5="","",'選手登録'!$C$6)</f>
      </c>
      <c r="T5" s="301">
        <f>IF($A5="","",'選手登録'!$C$7)</f>
      </c>
      <c r="U5" s="301"/>
      <c r="V5" s="301"/>
      <c r="W5" s="301">
        <f>IF($A5="","",IF(VLOOKUP($A5,'③男子一覧表'!$C$14:$Y$93,7,0)="","",VLOOKUP($A5,'③男子一覧表'!$C$14:$Y$93,7,0)&amp;"男子"&amp;VLOOKUP($A5,'③男子一覧表'!$C$14:$Y$93,8,0)))</f>
      </c>
      <c r="X5" s="302">
        <f>IF($A5="","",IF(VLOOKUP($A5,'③男子一覧表'!$C$14:$Y$93,7,0)="","",VLOOKUP($A5,'③男子一覧表'!$C$14:$Y$93,9,0)))</f>
      </c>
      <c r="Y5" s="301">
        <f>IF($A5="","",IF(VLOOKUP($A5,'③男子一覧表'!$C$14:$Y$93,10,0)="","",VLOOKUP($A5,'③男子一覧表'!$C$14:$Y$93,10,0)&amp;"男子"&amp;VLOOKUP($A5,'③男子一覧表'!$C$14:$Y$93,11,0)))</f>
      </c>
      <c r="Z5" s="302">
        <f>IF($A5="","",IF(VLOOKUP($A5,'③男子一覧表'!$C$14:$Y$93,10,0)="","",VLOOKUP($A5,'③男子一覧表'!$C$14:$Y$93,12,0)))</f>
      </c>
      <c r="AA5" s="301">
        <f>IF($A5="","",IF(VLOOKUP($A5,'③男子一覧表'!$C$14:$Y$93,13,0)="","",VLOOKUP($A5,'③男子一覧表'!$C$14:$Y$93,13,0)&amp;"男子"&amp;VLOOKUP($A5,'③男子一覧表'!$C$14:$Y$93,14,0)))</f>
      </c>
      <c r="AB5" s="302">
        <f>IF($A5="","",IF(VLOOKUP($A5,'③男子一覧表'!$C$14:$Y$93,13,0)="","",VLOOKUP($A5,'③男子一覧表'!$C$14:$Y$93,15,0)))</f>
      </c>
      <c r="AC5" s="301">
        <f>IF($A5="","",IF(VLOOKUP($A5,'③男子一覧表'!$C$14:$Y$93,16,0)="","",VLOOKUP($A5,'③男子一覧表'!$C$14:$Y$93,16,0)&amp;"男子"&amp;VLOOKUP($A5,'③男子一覧表'!$C$14:$Y$93,17,0)))</f>
      </c>
      <c r="AD5" s="303">
        <f>IF($A5="","",IF(VLOOKUP($A5,'③男子一覧表'!$C$14:$Y$93,16,0)="","",VLOOKUP($A5,'③男子一覧表'!$C$14:$Y$93,18,0)))</f>
      </c>
      <c r="AE5" s="301">
        <f>IF($A5="","",IF(VLOOKUP($A5,'③男子一覧表'!$C$14:$Y$93,19,0)="","",VLOOKUP($A5,'③男子一覧表'!$C$14:$Y$93,19,0)&amp;"男子"&amp;VLOOKUP($A5,'③男子一覧表'!$C$14:$Y$93,20,0)))</f>
      </c>
      <c r="AF5" s="303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</c>
      <c r="B6" s="301">
        <f>IF($A6="","",VLOOKUP($A6,'選手登録'!$A$27:$K$106,7,0))</f>
      </c>
      <c r="C6" s="301">
        <f>IF($A6="","",VLOOKUP($A6,'選手登録'!$A$27:$K$106,8,0))</f>
      </c>
      <c r="D6" s="301">
        <f>IF($A6="","",VLOOKUP($A6,'選手登録'!$A$27:$K$106,9,0))</f>
      </c>
      <c r="E6" s="301">
        <f>IF($A6="","",VLOOKUP($A6,'選手登録'!$A$27:$K$106,5,0))</f>
      </c>
      <c r="F6" s="301">
        <f>IF($A6="","",VLOOKUP($A6,'選手登録'!$A$27:$K$106,11,0))</f>
      </c>
      <c r="G6" s="301">
        <f>IF($A6="","",VLOOKUP($A6,'選手登録'!$A$27:$K$106,2,0))</f>
      </c>
      <c r="H6" s="301">
        <f>IF($A6="","",VLOOKUP($A6,'選手登録'!$A$27:$K$106,3,0))</f>
      </c>
      <c r="I6" s="301">
        <f>IF($A6="","",VLOOKUP($A6,'選手登録'!$A$27:$K$106,10,0))</f>
      </c>
      <c r="J6" s="301">
        <f>IF($A6="","",'選手登録'!$C$9)</f>
      </c>
      <c r="K6" s="301"/>
      <c r="L6" s="301">
        <f>IF($A6="","",'選手登録'!$C$4)</f>
      </c>
      <c r="M6" s="301">
        <f>IF($A6="","",'選手登録'!$C$5)</f>
      </c>
      <c r="N6" s="301">
        <f>IF($A6="","",'選手登録'!$C$6)</f>
      </c>
      <c r="O6" s="301">
        <f>IF($A6="","",'選手登録'!$C$7)</f>
      </c>
      <c r="P6" s="301"/>
      <c r="Q6" s="301">
        <f>IF($A6="","",'選手登録'!$C$9)</f>
      </c>
      <c r="R6" s="301">
        <f>IF($A6="","",'選手登録'!$C$5)</f>
      </c>
      <c r="S6" s="301">
        <f>IF($A6="","",'選手登録'!$C$6)</f>
      </c>
      <c r="T6" s="301">
        <f>IF($A6="","",'選手登録'!$C$7)</f>
      </c>
      <c r="U6" s="301"/>
      <c r="V6" s="301"/>
      <c r="W6" s="301">
        <f>IF($A6="","",IF(VLOOKUP($A6,'③男子一覧表'!$C$14:$Y$93,7,0)="","",VLOOKUP($A6,'③男子一覧表'!$C$14:$Y$93,7,0)&amp;"男子"&amp;VLOOKUP($A6,'③男子一覧表'!$C$14:$Y$93,8,0)))</f>
      </c>
      <c r="X6" s="302">
        <f>IF($A6="","",IF(VLOOKUP($A6,'③男子一覧表'!$C$14:$Y$93,7,0)="","",VLOOKUP($A6,'③男子一覧表'!$C$14:$Y$93,9,0)))</f>
      </c>
      <c r="Y6" s="301">
        <f>IF($A6="","",IF(VLOOKUP($A6,'③男子一覧表'!$C$14:$Y$93,10,0)="","",VLOOKUP($A6,'③男子一覧表'!$C$14:$Y$93,10,0)&amp;"男子"&amp;VLOOKUP($A6,'③男子一覧表'!$C$14:$Y$93,11,0)))</f>
      </c>
      <c r="Z6" s="302">
        <f>IF($A6="","",IF(VLOOKUP($A6,'③男子一覧表'!$C$14:$Y$93,10,0)="","",VLOOKUP($A6,'③男子一覧表'!$C$14:$Y$93,12,0)))</f>
      </c>
      <c r="AA6" s="301">
        <f>IF($A6="","",IF(VLOOKUP($A6,'③男子一覧表'!$C$14:$Y$93,13,0)="","",VLOOKUP($A6,'③男子一覧表'!$C$14:$Y$93,13,0)&amp;"男子"&amp;VLOOKUP($A6,'③男子一覧表'!$C$14:$Y$93,14,0)))</f>
      </c>
      <c r="AB6" s="302">
        <f>IF($A6="","",IF(VLOOKUP($A6,'③男子一覧表'!$C$14:$Y$93,13,0)="","",VLOOKUP($A6,'③男子一覧表'!$C$14:$Y$93,15,0)))</f>
      </c>
      <c r="AC6" s="301">
        <f>IF($A6="","",IF(VLOOKUP($A6,'③男子一覧表'!$C$14:$Y$93,16,0)="","",VLOOKUP($A6,'③男子一覧表'!$C$14:$Y$93,16,0)&amp;"男子"&amp;VLOOKUP($A6,'③男子一覧表'!$C$14:$Y$93,17,0)))</f>
      </c>
      <c r="AD6" s="303">
        <f>IF($A6="","",IF(VLOOKUP($A6,'③男子一覧表'!$C$14:$Y$93,16,0)="","",VLOOKUP($A6,'③男子一覧表'!$C$14:$Y$93,18,0)))</f>
      </c>
      <c r="AE6" s="301">
        <f>IF($A6="","",IF(VLOOKUP($A6,'③男子一覧表'!$C$14:$Y$93,19,0)="","",VLOOKUP($A6,'③男子一覧表'!$C$14:$Y$93,19,0)&amp;"男子"&amp;VLOOKUP($A6,'③男子一覧表'!$C$14:$Y$93,20,0)))</f>
      </c>
      <c r="AF6" s="303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</c>
      <c r="B7" s="301">
        <f>IF($A7="","",VLOOKUP($A7,'選手登録'!$A$27:$K$106,7,0))</f>
      </c>
      <c r="C7" s="301">
        <f>IF($A7="","",VLOOKUP($A7,'選手登録'!$A$27:$K$106,8,0))</f>
      </c>
      <c r="D7" s="301">
        <f>IF($A7="","",VLOOKUP($A7,'選手登録'!$A$27:$K$106,9,0))</f>
      </c>
      <c r="E7" s="301">
        <f>IF($A7="","",VLOOKUP($A7,'選手登録'!$A$27:$K$106,5,0))</f>
      </c>
      <c r="F7" s="301">
        <f>IF($A7="","",VLOOKUP($A7,'選手登録'!$A$27:$K$106,11,0))</f>
      </c>
      <c r="G7" s="301">
        <f>IF($A7="","",VLOOKUP($A7,'選手登録'!$A$27:$K$106,2,0))</f>
      </c>
      <c r="H7" s="301">
        <f>IF($A7="","",VLOOKUP($A7,'選手登録'!$A$27:$K$106,3,0))</f>
      </c>
      <c r="I7" s="301">
        <f>IF($A7="","",VLOOKUP($A7,'選手登録'!$A$27:$K$106,10,0))</f>
      </c>
      <c r="J7" s="301">
        <f>IF($A7="","",'選手登録'!$C$9)</f>
      </c>
      <c r="K7" s="301"/>
      <c r="L7" s="301">
        <f>IF($A7="","",'選手登録'!$C$4)</f>
      </c>
      <c r="M7" s="301">
        <f>IF($A7="","",'選手登録'!$C$5)</f>
      </c>
      <c r="N7" s="301">
        <f>IF($A7="","",'選手登録'!$C$6)</f>
      </c>
      <c r="O7" s="301">
        <f>IF($A7="","",'選手登録'!$C$7)</f>
      </c>
      <c r="P7" s="301"/>
      <c r="Q7" s="301">
        <f>IF($A7="","",'選手登録'!$C$9)</f>
      </c>
      <c r="R7" s="301">
        <f>IF($A7="","",'選手登録'!$C$5)</f>
      </c>
      <c r="S7" s="301">
        <f>IF($A7="","",'選手登録'!$C$6)</f>
      </c>
      <c r="T7" s="301">
        <f>IF($A7="","",'選手登録'!$C$7)</f>
      </c>
      <c r="U7" s="301"/>
      <c r="V7" s="301"/>
      <c r="W7" s="301">
        <f>IF($A7="","",IF(VLOOKUP($A7,'③男子一覧表'!$C$14:$Y$93,7,0)="","",VLOOKUP($A7,'③男子一覧表'!$C$14:$Y$93,7,0)&amp;"男子"&amp;VLOOKUP($A7,'③男子一覧表'!$C$14:$Y$93,8,0)))</f>
      </c>
      <c r="X7" s="302">
        <f>IF($A7="","",IF(VLOOKUP($A7,'③男子一覧表'!$C$14:$Y$93,7,0)="","",VLOOKUP($A7,'③男子一覧表'!$C$14:$Y$93,9,0)))</f>
      </c>
      <c r="Y7" s="301">
        <f>IF($A7="","",IF(VLOOKUP($A7,'③男子一覧表'!$C$14:$Y$93,10,0)="","",VLOOKUP($A7,'③男子一覧表'!$C$14:$Y$93,10,0)&amp;"男子"&amp;VLOOKUP($A7,'③男子一覧表'!$C$14:$Y$93,11,0)))</f>
      </c>
      <c r="Z7" s="302">
        <f>IF($A7="","",IF(VLOOKUP($A7,'③男子一覧表'!$C$14:$Y$93,10,0)="","",VLOOKUP($A7,'③男子一覧表'!$C$14:$Y$93,12,0)))</f>
      </c>
      <c r="AA7" s="301">
        <f>IF($A7="","",IF(VLOOKUP($A7,'③男子一覧表'!$C$14:$Y$93,13,0)="","",VLOOKUP($A7,'③男子一覧表'!$C$14:$Y$93,13,0)&amp;"男子"&amp;VLOOKUP($A7,'③男子一覧表'!$C$14:$Y$93,14,0)))</f>
      </c>
      <c r="AB7" s="302">
        <f>IF($A7="","",IF(VLOOKUP($A7,'③男子一覧表'!$C$14:$Y$93,13,0)="","",VLOOKUP($A7,'③男子一覧表'!$C$14:$Y$93,15,0)))</f>
      </c>
      <c r="AC7" s="301">
        <f>IF($A7="","",IF(VLOOKUP($A7,'③男子一覧表'!$C$14:$Y$93,16,0)="","",VLOOKUP($A7,'③男子一覧表'!$C$14:$Y$93,16,0)&amp;"男子"&amp;VLOOKUP($A7,'③男子一覧表'!$C$14:$Y$93,17,0)))</f>
      </c>
      <c r="AD7" s="303">
        <f>IF($A7="","",IF(VLOOKUP($A7,'③男子一覧表'!$C$14:$Y$93,16,0)="","",VLOOKUP($A7,'③男子一覧表'!$C$14:$Y$93,18,0)))</f>
      </c>
      <c r="AE7" s="301">
        <f>IF($A7="","",IF(VLOOKUP($A7,'③男子一覧表'!$C$14:$Y$93,19,0)="","",VLOOKUP($A7,'③男子一覧表'!$C$14:$Y$93,19,0)&amp;"男子"&amp;VLOOKUP($A7,'③男子一覧表'!$C$14:$Y$93,20,0)))</f>
      </c>
      <c r="AF7" s="303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</c>
      <c r="B8" s="301">
        <f>IF($A8="","",VLOOKUP($A8,'選手登録'!$A$27:$K$106,7,0))</f>
      </c>
      <c r="C8" s="301">
        <f>IF($A8="","",VLOOKUP($A8,'選手登録'!$A$27:$K$106,8,0))</f>
      </c>
      <c r="D8" s="301">
        <f>IF($A8="","",VLOOKUP($A8,'選手登録'!$A$27:$K$106,9,0))</f>
      </c>
      <c r="E8" s="301">
        <f>IF($A8="","",VLOOKUP($A8,'選手登録'!$A$27:$K$106,5,0))</f>
      </c>
      <c r="F8" s="301">
        <f>IF($A8="","",VLOOKUP($A8,'選手登録'!$A$27:$K$106,11,0))</f>
      </c>
      <c r="G8" s="301">
        <f>IF($A8="","",VLOOKUP($A8,'選手登録'!$A$27:$K$106,2,0))</f>
      </c>
      <c r="H8" s="301">
        <f>IF($A8="","",VLOOKUP($A8,'選手登録'!$A$27:$K$106,3,0))</f>
      </c>
      <c r="I8" s="301">
        <f>IF($A8="","",VLOOKUP($A8,'選手登録'!$A$27:$K$106,10,0))</f>
      </c>
      <c r="J8" s="301">
        <f>IF($A8="","",'選手登録'!$C$9)</f>
      </c>
      <c r="K8" s="301"/>
      <c r="L8" s="301">
        <f>IF($A8="","",'選手登録'!$C$4)</f>
      </c>
      <c r="M8" s="301">
        <f>IF($A8="","",'選手登録'!$C$5)</f>
      </c>
      <c r="N8" s="301">
        <f>IF($A8="","",'選手登録'!$C$6)</f>
      </c>
      <c r="O8" s="301">
        <f>IF($A8="","",'選手登録'!$C$7)</f>
      </c>
      <c r="P8" s="301"/>
      <c r="Q8" s="301">
        <f>IF($A8="","",'選手登録'!$C$9)</f>
      </c>
      <c r="R8" s="301">
        <f>IF($A8="","",'選手登録'!$C$5)</f>
      </c>
      <c r="S8" s="301">
        <f>IF($A8="","",'選手登録'!$C$6)</f>
      </c>
      <c r="T8" s="301">
        <f>IF($A8="","",'選手登録'!$C$7)</f>
      </c>
      <c r="U8" s="301"/>
      <c r="V8" s="301"/>
      <c r="W8" s="301">
        <f>IF($A8="","",IF(VLOOKUP($A8,'③男子一覧表'!$C$14:$Y$93,7,0)="","",VLOOKUP($A8,'③男子一覧表'!$C$14:$Y$93,7,0)&amp;"男子"&amp;VLOOKUP($A8,'③男子一覧表'!$C$14:$Y$93,8,0)))</f>
      </c>
      <c r="X8" s="302">
        <f>IF($A8="","",IF(VLOOKUP($A8,'③男子一覧表'!$C$14:$Y$93,7,0)="","",VLOOKUP($A8,'③男子一覧表'!$C$14:$Y$93,9,0)))</f>
      </c>
      <c r="Y8" s="301">
        <f>IF($A8="","",IF(VLOOKUP($A8,'③男子一覧表'!$C$14:$Y$93,10,0)="","",VLOOKUP($A8,'③男子一覧表'!$C$14:$Y$93,10,0)&amp;"男子"&amp;VLOOKUP($A8,'③男子一覧表'!$C$14:$Y$93,11,0)))</f>
      </c>
      <c r="Z8" s="302">
        <f>IF($A8="","",IF(VLOOKUP($A8,'③男子一覧表'!$C$14:$Y$93,10,0)="","",VLOOKUP($A8,'③男子一覧表'!$C$14:$Y$93,12,0)))</f>
      </c>
      <c r="AA8" s="301">
        <f>IF($A8="","",IF(VLOOKUP($A8,'③男子一覧表'!$C$14:$Y$93,13,0)="","",VLOOKUP($A8,'③男子一覧表'!$C$14:$Y$93,13,0)&amp;"男子"&amp;VLOOKUP($A8,'③男子一覧表'!$C$14:$Y$93,14,0)))</f>
      </c>
      <c r="AB8" s="302">
        <f>IF($A8="","",IF(VLOOKUP($A8,'③男子一覧表'!$C$14:$Y$93,13,0)="","",VLOOKUP($A8,'③男子一覧表'!$C$14:$Y$93,15,0)))</f>
      </c>
      <c r="AC8" s="301">
        <f>IF($A8="","",IF(VLOOKUP($A8,'③男子一覧表'!$C$14:$Y$93,16,0)="","",VLOOKUP($A8,'③男子一覧表'!$C$14:$Y$93,16,0)&amp;"男子"&amp;VLOOKUP($A8,'③男子一覧表'!$C$14:$Y$93,17,0)))</f>
      </c>
      <c r="AD8" s="303">
        <f>IF($A8="","",IF(VLOOKUP($A8,'③男子一覧表'!$C$14:$Y$93,16,0)="","",VLOOKUP($A8,'③男子一覧表'!$C$14:$Y$93,18,0)))</f>
      </c>
      <c r="AE8" s="301">
        <f>IF($A8="","",IF(VLOOKUP($A8,'③男子一覧表'!$C$14:$Y$93,19,0)="","",VLOOKUP($A8,'③男子一覧表'!$C$14:$Y$93,19,0)&amp;"男子"&amp;VLOOKUP($A8,'③男子一覧表'!$C$14:$Y$93,20,0)))</f>
      </c>
      <c r="AF8" s="303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</c>
      <c r="B9" s="301">
        <f>IF($A9="","",VLOOKUP($A9,'選手登録'!$A$27:$K$106,7,0))</f>
      </c>
      <c r="C9" s="301">
        <f>IF($A9="","",VLOOKUP($A9,'選手登録'!$A$27:$K$106,8,0))</f>
      </c>
      <c r="D9" s="301">
        <f>IF($A9="","",VLOOKUP($A9,'選手登録'!$A$27:$K$106,9,0))</f>
      </c>
      <c r="E9" s="301">
        <f>IF($A9="","",VLOOKUP($A9,'選手登録'!$A$27:$K$106,5,0))</f>
      </c>
      <c r="F9" s="301">
        <f>IF($A9="","",VLOOKUP($A9,'選手登録'!$A$27:$K$106,11,0))</f>
      </c>
      <c r="G9" s="301">
        <f>IF($A9="","",VLOOKUP($A9,'選手登録'!$A$27:$K$106,2,0))</f>
      </c>
      <c r="H9" s="301">
        <f>IF($A9="","",VLOOKUP($A9,'選手登録'!$A$27:$K$106,3,0))</f>
      </c>
      <c r="I9" s="301">
        <f>IF($A9="","",VLOOKUP($A9,'選手登録'!$A$27:$K$106,10,0))</f>
      </c>
      <c r="J9" s="301">
        <f>IF($A9="","",'選手登録'!$C$9)</f>
      </c>
      <c r="K9" s="301"/>
      <c r="L9" s="301">
        <f>IF($A9="","",'選手登録'!$C$4)</f>
      </c>
      <c r="M9" s="301">
        <f>IF($A9="","",'選手登録'!$C$5)</f>
      </c>
      <c r="N9" s="301">
        <f>IF($A9="","",'選手登録'!$C$6)</f>
      </c>
      <c r="O9" s="301">
        <f>IF($A9="","",'選手登録'!$C$7)</f>
      </c>
      <c r="P9" s="301"/>
      <c r="Q9" s="301">
        <f>IF($A9="","",'選手登録'!$C$9)</f>
      </c>
      <c r="R9" s="301">
        <f>IF($A9="","",'選手登録'!$C$5)</f>
      </c>
      <c r="S9" s="301">
        <f>IF($A9="","",'選手登録'!$C$6)</f>
      </c>
      <c r="T9" s="301">
        <f>IF($A9="","",'選手登録'!$C$7)</f>
      </c>
      <c r="U9" s="301"/>
      <c r="V9" s="301"/>
      <c r="W9" s="301">
        <f>IF($A9="","",IF(VLOOKUP($A9,'③男子一覧表'!$C$14:$Y$93,7,0)="","",VLOOKUP($A9,'③男子一覧表'!$C$14:$Y$93,7,0)&amp;"男子"&amp;VLOOKUP($A9,'③男子一覧表'!$C$14:$Y$93,8,0)))</f>
      </c>
      <c r="X9" s="302">
        <f>IF($A9="","",IF(VLOOKUP($A9,'③男子一覧表'!$C$14:$Y$93,7,0)="","",VLOOKUP($A9,'③男子一覧表'!$C$14:$Y$93,9,0)))</f>
      </c>
      <c r="Y9" s="301">
        <f>IF($A9="","",IF(VLOOKUP($A9,'③男子一覧表'!$C$14:$Y$93,10,0)="","",VLOOKUP($A9,'③男子一覧表'!$C$14:$Y$93,10,0)&amp;"男子"&amp;VLOOKUP($A9,'③男子一覧表'!$C$14:$Y$93,11,0)))</f>
      </c>
      <c r="Z9" s="302">
        <f>IF($A9="","",IF(VLOOKUP($A9,'③男子一覧表'!$C$14:$Y$93,10,0)="","",VLOOKUP($A9,'③男子一覧表'!$C$14:$Y$93,12,0)))</f>
      </c>
      <c r="AA9" s="301">
        <f>IF($A9="","",IF(VLOOKUP($A9,'③男子一覧表'!$C$14:$Y$93,13,0)="","",VLOOKUP($A9,'③男子一覧表'!$C$14:$Y$93,13,0)&amp;"男子"&amp;VLOOKUP($A9,'③男子一覧表'!$C$14:$Y$93,14,0)))</f>
      </c>
      <c r="AB9" s="302">
        <f>IF($A9="","",IF(VLOOKUP($A9,'③男子一覧表'!$C$14:$Y$93,13,0)="","",VLOOKUP($A9,'③男子一覧表'!$C$14:$Y$93,15,0)))</f>
      </c>
      <c r="AC9" s="301">
        <f>IF($A9="","",IF(VLOOKUP($A9,'③男子一覧表'!$C$14:$Y$93,16,0)="","",VLOOKUP($A9,'③男子一覧表'!$C$14:$Y$93,16,0)&amp;"男子"&amp;VLOOKUP($A9,'③男子一覧表'!$C$14:$Y$93,17,0)))</f>
      </c>
      <c r="AD9" s="303">
        <f>IF($A9="","",IF(VLOOKUP($A9,'③男子一覧表'!$C$14:$Y$93,16,0)="","",VLOOKUP($A9,'③男子一覧表'!$C$14:$Y$93,18,0)))</f>
      </c>
      <c r="AE9" s="301">
        <f>IF($A9="","",IF(VLOOKUP($A9,'③男子一覧表'!$C$14:$Y$93,19,0)="","",VLOOKUP($A9,'③男子一覧表'!$C$14:$Y$93,19,0)&amp;"男子"&amp;VLOOKUP($A9,'③男子一覧表'!$C$14:$Y$93,20,0)))</f>
      </c>
      <c r="AF9" s="303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</c>
      <c r="B10" s="301">
        <f>IF($A10="","",VLOOKUP($A10,'選手登録'!$A$27:$K$106,7,0))</f>
      </c>
      <c r="C10" s="301">
        <f>IF($A10="","",VLOOKUP($A10,'選手登録'!$A$27:$K$106,8,0))</f>
      </c>
      <c r="D10" s="301">
        <f>IF($A10="","",VLOOKUP($A10,'選手登録'!$A$27:$K$106,9,0))</f>
      </c>
      <c r="E10" s="301">
        <f>IF($A10="","",VLOOKUP($A10,'選手登録'!$A$27:$K$106,5,0))</f>
      </c>
      <c r="F10" s="301">
        <f>IF($A10="","",VLOOKUP($A10,'選手登録'!$A$27:$K$106,11,0))</f>
      </c>
      <c r="G10" s="301">
        <f>IF($A10="","",VLOOKUP($A10,'選手登録'!$A$27:$K$106,2,0))</f>
      </c>
      <c r="H10" s="301">
        <f>IF($A10="","",VLOOKUP($A10,'選手登録'!$A$27:$K$106,3,0))</f>
      </c>
      <c r="I10" s="301">
        <f>IF($A10="","",VLOOKUP($A10,'選手登録'!$A$27:$K$106,10,0))</f>
      </c>
      <c r="J10" s="301">
        <f>IF($A10="","",'選手登録'!$C$9)</f>
      </c>
      <c r="K10" s="301"/>
      <c r="L10" s="301">
        <f>IF($A10="","",'選手登録'!$C$4)</f>
      </c>
      <c r="M10" s="301">
        <f>IF($A10="","",'選手登録'!$C$5)</f>
      </c>
      <c r="N10" s="301">
        <f>IF($A10="","",'選手登録'!$C$6)</f>
      </c>
      <c r="O10" s="301">
        <f>IF($A10="","",'選手登録'!$C$7)</f>
      </c>
      <c r="P10" s="301"/>
      <c r="Q10" s="301">
        <f>IF($A10="","",'選手登録'!$C$9)</f>
      </c>
      <c r="R10" s="301">
        <f>IF($A10="","",'選手登録'!$C$5)</f>
      </c>
      <c r="S10" s="301">
        <f>IF($A10="","",'選手登録'!$C$6)</f>
      </c>
      <c r="T10" s="301">
        <f>IF($A10="","",'選手登録'!$C$7)</f>
      </c>
      <c r="U10" s="301"/>
      <c r="V10" s="301"/>
      <c r="W10" s="301">
        <f>IF($A10="","",IF(VLOOKUP($A10,'③男子一覧表'!$C$14:$Y$93,7,0)="","",VLOOKUP($A10,'③男子一覧表'!$C$14:$Y$93,7,0)&amp;"男子"&amp;VLOOKUP($A10,'③男子一覧表'!$C$14:$Y$93,8,0)))</f>
      </c>
      <c r="X10" s="302">
        <f>IF($A10="","",IF(VLOOKUP($A10,'③男子一覧表'!$C$14:$Y$93,7,0)="","",VLOOKUP($A10,'③男子一覧表'!$C$14:$Y$93,9,0)))</f>
      </c>
      <c r="Y10" s="301">
        <f>IF($A10="","",IF(VLOOKUP($A10,'③男子一覧表'!$C$14:$Y$93,10,0)="","",VLOOKUP($A10,'③男子一覧表'!$C$14:$Y$93,10,0)&amp;"男子"&amp;VLOOKUP($A10,'③男子一覧表'!$C$14:$Y$93,11,0)))</f>
      </c>
      <c r="Z10" s="302">
        <f>IF($A10="","",IF(VLOOKUP($A10,'③男子一覧表'!$C$14:$Y$93,10,0)="","",VLOOKUP($A10,'③男子一覧表'!$C$14:$Y$93,12,0)))</f>
      </c>
      <c r="AA10" s="301">
        <f>IF($A10="","",IF(VLOOKUP($A10,'③男子一覧表'!$C$14:$Y$93,13,0)="","",VLOOKUP($A10,'③男子一覧表'!$C$14:$Y$93,13,0)&amp;"男子"&amp;VLOOKUP($A10,'③男子一覧表'!$C$14:$Y$93,14,0)))</f>
      </c>
      <c r="AB10" s="302">
        <f>IF($A10="","",IF(VLOOKUP($A10,'③男子一覧表'!$C$14:$Y$93,13,0)="","",VLOOKUP($A10,'③男子一覧表'!$C$14:$Y$93,15,0)))</f>
      </c>
      <c r="AC10" s="301">
        <f>IF($A10="","",IF(VLOOKUP($A10,'③男子一覧表'!$C$14:$Y$93,16,0)="","",VLOOKUP($A10,'③男子一覧表'!$C$14:$Y$93,16,0)&amp;"男子"&amp;VLOOKUP($A10,'③男子一覧表'!$C$14:$Y$93,17,0)))</f>
      </c>
      <c r="AD10" s="303">
        <f>IF($A10="","",IF(VLOOKUP($A10,'③男子一覧表'!$C$14:$Y$93,16,0)="","",VLOOKUP($A10,'③男子一覧表'!$C$14:$Y$93,18,0)))</f>
      </c>
      <c r="AE10" s="301">
        <f>IF($A10="","",IF(VLOOKUP($A10,'③男子一覧表'!$C$14:$Y$93,19,0)="","",VLOOKUP($A10,'③男子一覧表'!$C$14:$Y$93,19,0)&amp;"男子"&amp;VLOOKUP($A10,'③男子一覧表'!$C$14:$Y$93,20,0)))</f>
      </c>
      <c r="AF10" s="303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</c>
      <c r="B11" s="301">
        <f>IF($A11="","",VLOOKUP($A11,'選手登録'!$A$27:$K$106,7,0))</f>
      </c>
      <c r="C11" s="301">
        <f>IF($A11="","",VLOOKUP($A11,'選手登録'!$A$27:$K$106,8,0))</f>
      </c>
      <c r="D11" s="301">
        <f>IF($A11="","",VLOOKUP($A11,'選手登録'!$A$27:$K$106,9,0))</f>
      </c>
      <c r="E11" s="301">
        <f>IF($A11="","",VLOOKUP($A11,'選手登録'!$A$27:$K$106,5,0))</f>
      </c>
      <c r="F11" s="301">
        <f>IF($A11="","",VLOOKUP($A11,'選手登録'!$A$27:$K$106,11,0))</f>
      </c>
      <c r="G11" s="301">
        <f>IF($A11="","",VLOOKUP($A11,'選手登録'!$A$27:$K$106,2,0))</f>
      </c>
      <c r="H11" s="301">
        <f>IF($A11="","",VLOOKUP($A11,'選手登録'!$A$27:$K$106,3,0))</f>
      </c>
      <c r="I11" s="301">
        <f>IF($A11="","",VLOOKUP($A11,'選手登録'!$A$27:$K$106,10,0))</f>
      </c>
      <c r="J11" s="301">
        <f>IF($A11="","",'選手登録'!$C$9)</f>
      </c>
      <c r="K11" s="301"/>
      <c r="L11" s="301">
        <f>IF($A11="","",'選手登録'!$C$4)</f>
      </c>
      <c r="M11" s="301">
        <f>IF($A11="","",'選手登録'!$C$5)</f>
      </c>
      <c r="N11" s="301">
        <f>IF($A11="","",'選手登録'!$C$6)</f>
      </c>
      <c r="O11" s="301">
        <f>IF($A11="","",'選手登録'!$C$7)</f>
      </c>
      <c r="P11" s="301"/>
      <c r="Q11" s="301">
        <f>IF($A11="","",'選手登録'!$C$9)</f>
      </c>
      <c r="R11" s="301">
        <f>IF($A11="","",'選手登録'!$C$5)</f>
      </c>
      <c r="S11" s="301">
        <f>IF($A11="","",'選手登録'!$C$6)</f>
      </c>
      <c r="T11" s="301">
        <f>IF($A11="","",'選手登録'!$C$7)</f>
      </c>
      <c r="U11" s="301"/>
      <c r="V11" s="301"/>
      <c r="W11" s="301">
        <f>IF($A11="","",IF(VLOOKUP($A11,'③男子一覧表'!$C$14:$Y$93,7,0)="","",VLOOKUP($A11,'③男子一覧表'!$C$14:$Y$93,7,0)&amp;"男子"&amp;VLOOKUP($A11,'③男子一覧表'!$C$14:$Y$93,8,0)))</f>
      </c>
      <c r="X11" s="302">
        <f>IF($A11="","",IF(VLOOKUP($A11,'③男子一覧表'!$C$14:$Y$93,7,0)="","",VLOOKUP($A11,'③男子一覧表'!$C$14:$Y$93,9,0)))</f>
      </c>
      <c r="Y11" s="301">
        <f>IF($A11="","",IF(VLOOKUP($A11,'③男子一覧表'!$C$14:$Y$93,10,0)="","",VLOOKUP($A11,'③男子一覧表'!$C$14:$Y$93,10,0)&amp;"男子"&amp;VLOOKUP($A11,'③男子一覧表'!$C$14:$Y$93,11,0)))</f>
      </c>
      <c r="Z11" s="302">
        <f>IF($A11="","",IF(VLOOKUP($A11,'③男子一覧表'!$C$14:$Y$93,10,0)="","",VLOOKUP($A11,'③男子一覧表'!$C$14:$Y$93,12,0)))</f>
      </c>
      <c r="AA11" s="301">
        <f>IF($A11="","",IF(VLOOKUP($A11,'③男子一覧表'!$C$14:$Y$93,13,0)="","",VLOOKUP($A11,'③男子一覧表'!$C$14:$Y$93,13,0)&amp;"男子"&amp;VLOOKUP($A11,'③男子一覧表'!$C$14:$Y$93,14,0)))</f>
      </c>
      <c r="AB11" s="302">
        <f>IF($A11="","",IF(VLOOKUP($A11,'③男子一覧表'!$C$14:$Y$93,13,0)="","",VLOOKUP($A11,'③男子一覧表'!$C$14:$Y$93,15,0)))</f>
      </c>
      <c r="AC11" s="301">
        <f>IF($A11="","",IF(VLOOKUP($A11,'③男子一覧表'!$C$14:$Y$93,16,0)="","",VLOOKUP($A11,'③男子一覧表'!$C$14:$Y$93,16,0)&amp;"男子"&amp;VLOOKUP($A11,'③男子一覧表'!$C$14:$Y$93,17,0)))</f>
      </c>
      <c r="AD11" s="303">
        <f>IF($A11="","",IF(VLOOKUP($A11,'③男子一覧表'!$C$14:$Y$93,16,0)="","",VLOOKUP($A11,'③男子一覧表'!$C$14:$Y$93,18,0)))</f>
      </c>
      <c r="AE11" s="301">
        <f>IF($A11="","",IF(VLOOKUP($A11,'③男子一覧表'!$C$14:$Y$93,19,0)="","",VLOOKUP($A11,'③男子一覧表'!$C$14:$Y$93,19,0)&amp;"男子"&amp;VLOOKUP($A11,'③男子一覧表'!$C$14:$Y$93,20,0)))</f>
      </c>
      <c r="AF11" s="303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</c>
      <c r="B12" s="301">
        <f>IF($A12="","",VLOOKUP($A12,'選手登録'!$A$27:$K$106,7,0))</f>
      </c>
      <c r="C12" s="301">
        <f>IF($A12="","",VLOOKUP($A12,'選手登録'!$A$27:$K$106,8,0))</f>
      </c>
      <c r="D12" s="301">
        <f>IF($A12="","",VLOOKUP($A12,'選手登録'!$A$27:$K$106,9,0))</f>
      </c>
      <c r="E12" s="301">
        <f>IF($A12="","",VLOOKUP($A12,'選手登録'!$A$27:$K$106,5,0))</f>
      </c>
      <c r="F12" s="301">
        <f>IF($A12="","",VLOOKUP($A12,'選手登録'!$A$27:$K$106,11,0))</f>
      </c>
      <c r="G12" s="301">
        <f>IF($A12="","",VLOOKUP($A12,'選手登録'!$A$27:$K$106,2,0))</f>
      </c>
      <c r="H12" s="301">
        <f>IF($A12="","",VLOOKUP($A12,'選手登録'!$A$27:$K$106,3,0))</f>
      </c>
      <c r="I12" s="301">
        <f>IF($A12="","",VLOOKUP($A12,'選手登録'!$A$27:$K$106,10,0))</f>
      </c>
      <c r="J12" s="301">
        <f>IF($A12="","",'選手登録'!$C$9)</f>
      </c>
      <c r="K12" s="301"/>
      <c r="L12" s="301">
        <f>IF($A12="","",'選手登録'!$C$4)</f>
      </c>
      <c r="M12" s="301">
        <f>IF($A12="","",'選手登録'!$C$5)</f>
      </c>
      <c r="N12" s="301">
        <f>IF($A12="","",'選手登録'!$C$6)</f>
      </c>
      <c r="O12" s="301">
        <f>IF($A12="","",'選手登録'!$C$7)</f>
      </c>
      <c r="P12" s="301"/>
      <c r="Q12" s="301">
        <f>IF($A12="","",'選手登録'!$C$9)</f>
      </c>
      <c r="R12" s="301">
        <f>IF($A12="","",'選手登録'!$C$5)</f>
      </c>
      <c r="S12" s="301">
        <f>IF($A12="","",'選手登録'!$C$6)</f>
      </c>
      <c r="T12" s="301">
        <f>IF($A12="","",'選手登録'!$C$7)</f>
      </c>
      <c r="U12" s="301"/>
      <c r="V12" s="301"/>
      <c r="W12" s="301">
        <f>IF($A12="","",IF(VLOOKUP($A12,'③男子一覧表'!$C$14:$Y$93,7,0)="","",VLOOKUP($A12,'③男子一覧表'!$C$14:$Y$93,7,0)&amp;"男子"&amp;VLOOKUP($A12,'③男子一覧表'!$C$14:$Y$93,8,0)))</f>
      </c>
      <c r="X12" s="302">
        <f>IF($A12="","",IF(VLOOKUP($A12,'③男子一覧表'!$C$14:$Y$93,7,0)="","",VLOOKUP($A12,'③男子一覧表'!$C$14:$Y$93,9,0)))</f>
      </c>
      <c r="Y12" s="301">
        <f>IF($A12="","",IF(VLOOKUP($A12,'③男子一覧表'!$C$14:$Y$93,10,0)="","",VLOOKUP($A12,'③男子一覧表'!$C$14:$Y$93,10,0)&amp;"男子"&amp;VLOOKUP($A12,'③男子一覧表'!$C$14:$Y$93,11,0)))</f>
      </c>
      <c r="Z12" s="302">
        <f>IF($A12="","",IF(VLOOKUP($A12,'③男子一覧表'!$C$14:$Y$93,10,0)="","",VLOOKUP($A12,'③男子一覧表'!$C$14:$Y$93,12,0)))</f>
      </c>
      <c r="AA12" s="301">
        <f>IF($A12="","",IF(VLOOKUP($A12,'③男子一覧表'!$C$14:$Y$93,13,0)="","",VLOOKUP($A12,'③男子一覧表'!$C$14:$Y$93,13,0)&amp;"男子"&amp;VLOOKUP($A12,'③男子一覧表'!$C$14:$Y$93,14,0)))</f>
      </c>
      <c r="AB12" s="302">
        <f>IF($A12="","",IF(VLOOKUP($A12,'③男子一覧表'!$C$14:$Y$93,13,0)="","",VLOOKUP($A12,'③男子一覧表'!$C$14:$Y$93,15,0)))</f>
      </c>
      <c r="AC12" s="301">
        <f>IF($A12="","",IF(VLOOKUP($A12,'③男子一覧表'!$C$14:$Y$93,16,0)="","",VLOOKUP($A12,'③男子一覧表'!$C$14:$Y$93,16,0)&amp;"男子"&amp;VLOOKUP($A12,'③男子一覧表'!$C$14:$Y$93,17,0)))</f>
      </c>
      <c r="AD12" s="303">
        <f>IF($A12="","",IF(VLOOKUP($A12,'③男子一覧表'!$C$14:$Y$93,16,0)="","",VLOOKUP($A12,'③男子一覧表'!$C$14:$Y$93,18,0)))</f>
      </c>
      <c r="AE12" s="301">
        <f>IF($A12="","",IF(VLOOKUP($A12,'③男子一覧表'!$C$14:$Y$93,19,0)="","",VLOOKUP($A12,'③男子一覧表'!$C$14:$Y$93,19,0)&amp;"男子"&amp;VLOOKUP($A12,'③男子一覧表'!$C$14:$Y$93,20,0)))</f>
      </c>
      <c r="AF12" s="303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</c>
      <c r="B13" s="301">
        <f>IF($A13="","",VLOOKUP($A13,'選手登録'!$A$27:$K$106,7,0))</f>
      </c>
      <c r="C13" s="301">
        <f>IF($A13="","",VLOOKUP($A13,'選手登録'!$A$27:$K$106,8,0))</f>
      </c>
      <c r="D13" s="301">
        <f>IF($A13="","",VLOOKUP($A13,'選手登録'!$A$27:$K$106,9,0))</f>
      </c>
      <c r="E13" s="301">
        <f>IF($A13="","",VLOOKUP($A13,'選手登録'!$A$27:$K$106,5,0))</f>
      </c>
      <c r="F13" s="301">
        <f>IF($A13="","",VLOOKUP($A13,'選手登録'!$A$27:$K$106,11,0))</f>
      </c>
      <c r="G13" s="301">
        <f>IF($A13="","",VLOOKUP($A13,'選手登録'!$A$27:$K$106,2,0))</f>
      </c>
      <c r="H13" s="301">
        <f>IF($A13="","",VLOOKUP($A13,'選手登録'!$A$27:$K$106,3,0))</f>
      </c>
      <c r="I13" s="301">
        <f>IF($A13="","",VLOOKUP($A13,'選手登録'!$A$27:$K$106,10,0))</f>
      </c>
      <c r="J13" s="301">
        <f>IF($A13="","",'選手登録'!$C$9)</f>
      </c>
      <c r="K13" s="301"/>
      <c r="L13" s="301">
        <f>IF($A13="","",'選手登録'!$C$4)</f>
      </c>
      <c r="M13" s="301">
        <f>IF($A13="","",'選手登録'!$C$5)</f>
      </c>
      <c r="N13" s="301">
        <f>IF($A13="","",'選手登録'!$C$6)</f>
      </c>
      <c r="O13" s="301">
        <f>IF($A13="","",'選手登録'!$C$7)</f>
      </c>
      <c r="P13" s="301"/>
      <c r="Q13" s="301">
        <f>IF($A13="","",'選手登録'!$C$9)</f>
      </c>
      <c r="R13" s="301">
        <f>IF($A13="","",'選手登録'!$C$5)</f>
      </c>
      <c r="S13" s="301">
        <f>IF($A13="","",'選手登録'!$C$6)</f>
      </c>
      <c r="T13" s="301">
        <f>IF($A13="","",'選手登録'!$C$7)</f>
      </c>
      <c r="U13" s="301"/>
      <c r="V13" s="301"/>
      <c r="W13" s="301">
        <f>IF($A13="","",IF(VLOOKUP($A13,'③男子一覧表'!$C$14:$Y$93,7,0)="","",VLOOKUP($A13,'③男子一覧表'!$C$14:$Y$93,7,0)&amp;"男子"&amp;VLOOKUP($A13,'③男子一覧表'!$C$14:$Y$93,8,0)))</f>
      </c>
      <c r="X13" s="302">
        <f>IF($A13="","",IF(VLOOKUP($A13,'③男子一覧表'!$C$14:$Y$93,7,0)="","",VLOOKUP($A13,'③男子一覧表'!$C$14:$Y$93,9,0)))</f>
      </c>
      <c r="Y13" s="301">
        <f>IF($A13="","",IF(VLOOKUP($A13,'③男子一覧表'!$C$14:$Y$93,10,0)="","",VLOOKUP($A13,'③男子一覧表'!$C$14:$Y$93,10,0)&amp;"男子"&amp;VLOOKUP($A13,'③男子一覧表'!$C$14:$Y$93,11,0)))</f>
      </c>
      <c r="Z13" s="302">
        <f>IF($A13="","",IF(VLOOKUP($A13,'③男子一覧表'!$C$14:$Y$93,10,0)="","",VLOOKUP($A13,'③男子一覧表'!$C$14:$Y$93,12,0)))</f>
      </c>
      <c r="AA13" s="301">
        <f>IF($A13="","",IF(VLOOKUP($A13,'③男子一覧表'!$C$14:$Y$93,13,0)="","",VLOOKUP($A13,'③男子一覧表'!$C$14:$Y$93,13,0)&amp;"男子"&amp;VLOOKUP($A13,'③男子一覧表'!$C$14:$Y$93,14,0)))</f>
      </c>
      <c r="AB13" s="302">
        <f>IF($A13="","",IF(VLOOKUP($A13,'③男子一覧表'!$C$14:$Y$93,13,0)="","",VLOOKUP($A13,'③男子一覧表'!$C$14:$Y$93,15,0)))</f>
      </c>
      <c r="AC13" s="301">
        <f>IF($A13="","",IF(VLOOKUP($A13,'③男子一覧表'!$C$14:$Y$93,16,0)="","",VLOOKUP($A13,'③男子一覧表'!$C$14:$Y$93,16,0)&amp;"男子"&amp;VLOOKUP($A13,'③男子一覧表'!$C$14:$Y$93,17,0)))</f>
      </c>
      <c r="AD13" s="303">
        <f>IF($A13="","",IF(VLOOKUP($A13,'③男子一覧表'!$C$14:$Y$93,16,0)="","",VLOOKUP($A13,'③男子一覧表'!$C$14:$Y$93,18,0)))</f>
      </c>
      <c r="AE13" s="301">
        <f>IF($A13="","",IF(VLOOKUP($A13,'③男子一覧表'!$C$14:$Y$93,19,0)="","",VLOOKUP($A13,'③男子一覧表'!$C$14:$Y$93,19,0)&amp;"男子"&amp;VLOOKUP($A13,'③男子一覧表'!$C$14:$Y$93,20,0)))</f>
      </c>
      <c r="AF13" s="303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</c>
      <c r="B14" s="301">
        <f>IF($A14="","",VLOOKUP($A14,'選手登録'!$A$27:$K$106,7,0))</f>
      </c>
      <c r="C14" s="301">
        <f>IF($A14="","",VLOOKUP($A14,'選手登録'!$A$27:$K$106,8,0))</f>
      </c>
      <c r="D14" s="301">
        <f>IF($A14="","",VLOOKUP($A14,'選手登録'!$A$27:$K$106,9,0))</f>
      </c>
      <c r="E14" s="301">
        <f>IF($A14="","",VLOOKUP($A14,'選手登録'!$A$27:$K$106,5,0))</f>
      </c>
      <c r="F14" s="301">
        <f>IF($A14="","",VLOOKUP($A14,'選手登録'!$A$27:$K$106,11,0))</f>
      </c>
      <c r="G14" s="301">
        <f>IF($A14="","",VLOOKUP($A14,'選手登録'!$A$27:$K$106,2,0))</f>
      </c>
      <c r="H14" s="301">
        <f>IF($A14="","",VLOOKUP($A14,'選手登録'!$A$27:$K$106,3,0))</f>
      </c>
      <c r="I14" s="301">
        <f>IF($A14="","",VLOOKUP($A14,'選手登録'!$A$27:$K$106,10,0))</f>
      </c>
      <c r="J14" s="301">
        <f>IF($A14="","",'選手登録'!$C$9)</f>
      </c>
      <c r="K14" s="301"/>
      <c r="L14" s="301">
        <f>IF($A14="","",'選手登録'!$C$4)</f>
      </c>
      <c r="M14" s="301">
        <f>IF($A14="","",'選手登録'!$C$5)</f>
      </c>
      <c r="N14" s="301">
        <f>IF($A14="","",'選手登録'!$C$6)</f>
      </c>
      <c r="O14" s="301">
        <f>IF($A14="","",'選手登録'!$C$7)</f>
      </c>
      <c r="P14" s="301"/>
      <c r="Q14" s="301">
        <f>IF($A14="","",'選手登録'!$C$9)</f>
      </c>
      <c r="R14" s="301">
        <f>IF($A14="","",'選手登録'!$C$5)</f>
      </c>
      <c r="S14" s="301">
        <f>IF($A14="","",'選手登録'!$C$6)</f>
      </c>
      <c r="T14" s="301">
        <f>IF($A14="","",'選手登録'!$C$7)</f>
      </c>
      <c r="U14" s="301"/>
      <c r="V14" s="301"/>
      <c r="W14" s="301">
        <f>IF($A14="","",IF(VLOOKUP($A14,'③男子一覧表'!$C$14:$Y$93,7,0)="","",VLOOKUP($A14,'③男子一覧表'!$C$14:$Y$93,7,0)&amp;"男子"&amp;VLOOKUP($A14,'③男子一覧表'!$C$14:$Y$93,8,0)))</f>
      </c>
      <c r="X14" s="302">
        <f>IF($A14="","",IF(VLOOKUP($A14,'③男子一覧表'!$C$14:$Y$93,7,0)="","",VLOOKUP($A14,'③男子一覧表'!$C$14:$Y$93,9,0)))</f>
      </c>
      <c r="Y14" s="301">
        <f>IF($A14="","",IF(VLOOKUP($A14,'③男子一覧表'!$C$14:$Y$93,10,0)="","",VLOOKUP($A14,'③男子一覧表'!$C$14:$Y$93,10,0)&amp;"男子"&amp;VLOOKUP($A14,'③男子一覧表'!$C$14:$Y$93,11,0)))</f>
      </c>
      <c r="Z14" s="302">
        <f>IF($A14="","",IF(VLOOKUP($A14,'③男子一覧表'!$C$14:$Y$93,10,0)="","",VLOOKUP($A14,'③男子一覧表'!$C$14:$Y$93,12,0)))</f>
      </c>
      <c r="AA14" s="301">
        <f>IF($A14="","",IF(VLOOKUP($A14,'③男子一覧表'!$C$14:$Y$93,13,0)="","",VLOOKUP($A14,'③男子一覧表'!$C$14:$Y$93,13,0)&amp;"男子"&amp;VLOOKUP($A14,'③男子一覧表'!$C$14:$Y$93,14,0)))</f>
      </c>
      <c r="AB14" s="302">
        <f>IF($A14="","",IF(VLOOKUP($A14,'③男子一覧表'!$C$14:$Y$93,13,0)="","",VLOOKUP($A14,'③男子一覧表'!$C$14:$Y$93,15,0)))</f>
      </c>
      <c r="AC14" s="301">
        <f>IF($A14="","",IF(VLOOKUP($A14,'③男子一覧表'!$C$14:$Y$93,16,0)="","",VLOOKUP($A14,'③男子一覧表'!$C$14:$Y$93,16,0)&amp;"男子"&amp;VLOOKUP($A14,'③男子一覧表'!$C$14:$Y$93,17,0)))</f>
      </c>
      <c r="AD14" s="303">
        <f>IF($A14="","",IF(VLOOKUP($A14,'③男子一覧表'!$C$14:$Y$93,16,0)="","",VLOOKUP($A14,'③男子一覧表'!$C$14:$Y$93,18,0)))</f>
      </c>
      <c r="AE14" s="301">
        <f>IF($A14="","",IF(VLOOKUP($A14,'③男子一覧表'!$C$14:$Y$93,19,0)="","",VLOOKUP($A14,'③男子一覧表'!$C$14:$Y$93,19,0)&amp;"男子"&amp;VLOOKUP($A14,'③男子一覧表'!$C$14:$Y$93,20,0)))</f>
      </c>
      <c r="AF14" s="303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</c>
      <c r="B15" s="301">
        <f>IF($A15="","",VLOOKUP($A15,'選手登録'!$A$27:$K$106,7,0))</f>
      </c>
      <c r="C15" s="301">
        <f>IF($A15="","",VLOOKUP($A15,'選手登録'!$A$27:$K$106,8,0))</f>
      </c>
      <c r="D15" s="301">
        <f>IF($A15="","",VLOOKUP($A15,'選手登録'!$A$27:$K$106,9,0))</f>
      </c>
      <c r="E15" s="301">
        <f>IF($A15="","",VLOOKUP($A15,'選手登録'!$A$27:$K$106,5,0))</f>
      </c>
      <c r="F15" s="301">
        <f>IF($A15="","",VLOOKUP($A15,'選手登録'!$A$27:$K$106,11,0))</f>
      </c>
      <c r="G15" s="301">
        <f>IF($A15="","",VLOOKUP($A15,'選手登録'!$A$27:$K$106,2,0))</f>
      </c>
      <c r="H15" s="301">
        <f>IF($A15="","",VLOOKUP($A15,'選手登録'!$A$27:$K$106,3,0))</f>
      </c>
      <c r="I15" s="301">
        <f>IF($A15="","",VLOOKUP($A15,'選手登録'!$A$27:$K$106,10,0))</f>
      </c>
      <c r="J15" s="301">
        <f>IF($A15="","",'選手登録'!$C$9)</f>
      </c>
      <c r="K15" s="301"/>
      <c r="L15" s="301">
        <f>IF($A15="","",'選手登録'!$C$4)</f>
      </c>
      <c r="M15" s="301">
        <f>IF($A15="","",'選手登録'!$C$5)</f>
      </c>
      <c r="N15" s="301">
        <f>IF($A15="","",'選手登録'!$C$6)</f>
      </c>
      <c r="O15" s="301">
        <f>IF($A15="","",'選手登録'!$C$7)</f>
      </c>
      <c r="P15" s="301"/>
      <c r="Q15" s="301">
        <f>IF($A15="","",'選手登録'!$C$9)</f>
      </c>
      <c r="R15" s="301">
        <f>IF($A15="","",'選手登録'!$C$5)</f>
      </c>
      <c r="S15" s="301">
        <f>IF($A15="","",'選手登録'!$C$6)</f>
      </c>
      <c r="T15" s="301">
        <f>IF($A15="","",'選手登録'!$C$7)</f>
      </c>
      <c r="U15" s="301"/>
      <c r="V15" s="301"/>
      <c r="W15" s="301">
        <f>IF($A15="","",IF(VLOOKUP($A15,'③男子一覧表'!$C$14:$Y$93,7,0)="","",VLOOKUP($A15,'③男子一覧表'!$C$14:$Y$93,7,0)&amp;"男子"&amp;VLOOKUP($A15,'③男子一覧表'!$C$14:$Y$93,8,0)))</f>
      </c>
      <c r="X15" s="302">
        <f>IF($A15="","",IF(VLOOKUP($A15,'③男子一覧表'!$C$14:$Y$93,7,0)="","",VLOOKUP($A15,'③男子一覧表'!$C$14:$Y$93,9,0)))</f>
      </c>
      <c r="Y15" s="301">
        <f>IF($A15="","",IF(VLOOKUP($A15,'③男子一覧表'!$C$14:$Y$93,10,0)="","",VLOOKUP($A15,'③男子一覧表'!$C$14:$Y$93,10,0)&amp;"男子"&amp;VLOOKUP($A15,'③男子一覧表'!$C$14:$Y$93,11,0)))</f>
      </c>
      <c r="Z15" s="302">
        <f>IF($A15="","",IF(VLOOKUP($A15,'③男子一覧表'!$C$14:$Y$93,10,0)="","",VLOOKUP($A15,'③男子一覧表'!$C$14:$Y$93,12,0)))</f>
      </c>
      <c r="AA15" s="301">
        <f>IF($A15="","",IF(VLOOKUP($A15,'③男子一覧表'!$C$14:$Y$93,13,0)="","",VLOOKUP($A15,'③男子一覧表'!$C$14:$Y$93,13,0)&amp;"男子"&amp;VLOOKUP($A15,'③男子一覧表'!$C$14:$Y$93,14,0)))</f>
      </c>
      <c r="AB15" s="302">
        <f>IF($A15="","",IF(VLOOKUP($A15,'③男子一覧表'!$C$14:$Y$93,13,0)="","",VLOOKUP($A15,'③男子一覧表'!$C$14:$Y$93,15,0)))</f>
      </c>
      <c r="AC15" s="301">
        <f>IF($A15="","",IF(VLOOKUP($A15,'③男子一覧表'!$C$14:$Y$93,16,0)="","",VLOOKUP($A15,'③男子一覧表'!$C$14:$Y$93,16,0)&amp;"男子"&amp;VLOOKUP($A15,'③男子一覧表'!$C$14:$Y$93,17,0)))</f>
      </c>
      <c r="AD15" s="303">
        <f>IF($A15="","",IF(VLOOKUP($A15,'③男子一覧表'!$C$14:$Y$93,16,0)="","",VLOOKUP($A15,'③男子一覧表'!$C$14:$Y$93,18,0)))</f>
      </c>
      <c r="AE15" s="301">
        <f>IF($A15="","",IF(VLOOKUP($A15,'③男子一覧表'!$C$14:$Y$93,19,0)="","",VLOOKUP($A15,'③男子一覧表'!$C$14:$Y$93,19,0)&amp;"男子"&amp;VLOOKUP($A15,'③男子一覧表'!$C$14:$Y$93,20,0)))</f>
      </c>
      <c r="AF15" s="303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</c>
      <c r="B16" s="301">
        <f>IF($A16="","",VLOOKUP($A16,'選手登録'!$A$27:$K$106,7,0))</f>
      </c>
      <c r="C16" s="301">
        <f>IF($A16="","",VLOOKUP($A16,'選手登録'!$A$27:$K$106,8,0))</f>
      </c>
      <c r="D16" s="301">
        <f>IF($A16="","",VLOOKUP($A16,'選手登録'!$A$27:$K$106,9,0))</f>
      </c>
      <c r="E16" s="301">
        <f>IF($A16="","",VLOOKUP($A16,'選手登録'!$A$27:$K$106,5,0))</f>
      </c>
      <c r="F16" s="301">
        <f>IF($A16="","",VLOOKUP($A16,'選手登録'!$A$27:$K$106,11,0))</f>
      </c>
      <c r="G16" s="301">
        <f>IF($A16="","",VLOOKUP($A16,'選手登録'!$A$27:$K$106,2,0))</f>
      </c>
      <c r="H16" s="301">
        <f>IF($A16="","",VLOOKUP($A16,'選手登録'!$A$27:$K$106,3,0))</f>
      </c>
      <c r="I16" s="301">
        <f>IF($A16="","",VLOOKUP($A16,'選手登録'!$A$27:$K$106,10,0))</f>
      </c>
      <c r="J16" s="301">
        <f>IF($A16="","",'選手登録'!$C$9)</f>
      </c>
      <c r="K16" s="301"/>
      <c r="L16" s="301">
        <f>IF($A16="","",'選手登録'!$C$4)</f>
      </c>
      <c r="M16" s="301">
        <f>IF($A16="","",'選手登録'!$C$5)</f>
      </c>
      <c r="N16" s="301">
        <f>IF($A16="","",'選手登録'!$C$6)</f>
      </c>
      <c r="O16" s="301">
        <f>IF($A16="","",'選手登録'!$C$7)</f>
      </c>
      <c r="P16" s="301"/>
      <c r="Q16" s="301">
        <f>IF($A16="","",'選手登録'!$C$9)</f>
      </c>
      <c r="R16" s="301">
        <f>IF($A16="","",'選手登録'!$C$5)</f>
      </c>
      <c r="S16" s="301">
        <f>IF($A16="","",'選手登録'!$C$6)</f>
      </c>
      <c r="T16" s="301">
        <f>IF($A16="","",'選手登録'!$C$7)</f>
      </c>
      <c r="U16" s="301"/>
      <c r="V16" s="301"/>
      <c r="W16" s="301">
        <f>IF($A16="","",IF(VLOOKUP($A16,'③男子一覧表'!$C$14:$Y$93,7,0)="","",VLOOKUP($A16,'③男子一覧表'!$C$14:$Y$93,7,0)&amp;"男子"&amp;VLOOKUP($A16,'③男子一覧表'!$C$14:$Y$93,8,0)))</f>
      </c>
      <c r="X16" s="302">
        <f>IF($A16="","",IF(VLOOKUP($A16,'③男子一覧表'!$C$14:$Y$93,7,0)="","",VLOOKUP($A16,'③男子一覧表'!$C$14:$Y$93,9,0)))</f>
      </c>
      <c r="Y16" s="301">
        <f>IF($A16="","",IF(VLOOKUP($A16,'③男子一覧表'!$C$14:$Y$93,10,0)="","",VLOOKUP($A16,'③男子一覧表'!$C$14:$Y$93,10,0)&amp;"男子"&amp;VLOOKUP($A16,'③男子一覧表'!$C$14:$Y$93,11,0)))</f>
      </c>
      <c r="Z16" s="302">
        <f>IF($A16="","",IF(VLOOKUP($A16,'③男子一覧表'!$C$14:$Y$93,10,0)="","",VLOOKUP($A16,'③男子一覧表'!$C$14:$Y$93,12,0)))</f>
      </c>
      <c r="AA16" s="301">
        <f>IF($A16="","",IF(VLOOKUP($A16,'③男子一覧表'!$C$14:$Y$93,13,0)="","",VLOOKUP($A16,'③男子一覧表'!$C$14:$Y$93,13,0)&amp;"男子"&amp;VLOOKUP($A16,'③男子一覧表'!$C$14:$Y$93,14,0)))</f>
      </c>
      <c r="AB16" s="302">
        <f>IF($A16="","",IF(VLOOKUP($A16,'③男子一覧表'!$C$14:$Y$93,13,0)="","",VLOOKUP($A16,'③男子一覧表'!$C$14:$Y$93,15,0)))</f>
      </c>
      <c r="AC16" s="301">
        <f>IF($A16="","",IF(VLOOKUP($A16,'③男子一覧表'!$C$14:$Y$93,16,0)="","",VLOOKUP($A16,'③男子一覧表'!$C$14:$Y$93,16,0)&amp;"男子"&amp;VLOOKUP($A16,'③男子一覧表'!$C$14:$Y$93,17,0)))</f>
      </c>
      <c r="AD16" s="303">
        <f>IF($A16="","",IF(VLOOKUP($A16,'③男子一覧表'!$C$14:$Y$93,16,0)="","",VLOOKUP($A16,'③男子一覧表'!$C$14:$Y$93,18,0)))</f>
      </c>
      <c r="AE16" s="301">
        <f>IF($A16="","",IF(VLOOKUP($A16,'③男子一覧表'!$C$14:$Y$93,19,0)="","",VLOOKUP($A16,'③男子一覧表'!$C$14:$Y$93,19,0)&amp;"男子"&amp;VLOOKUP($A16,'③男子一覧表'!$C$14:$Y$93,20,0)))</f>
      </c>
      <c r="AF16" s="303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</c>
      <c r="B17" s="301">
        <f>IF($A17="","",VLOOKUP($A17,'選手登録'!$A$27:$K$106,7,0))</f>
      </c>
      <c r="C17" s="301">
        <f>IF($A17="","",VLOOKUP($A17,'選手登録'!$A$27:$K$106,8,0))</f>
      </c>
      <c r="D17" s="301">
        <f>IF($A17="","",VLOOKUP($A17,'選手登録'!$A$27:$K$106,9,0))</f>
      </c>
      <c r="E17" s="301">
        <f>IF($A17="","",VLOOKUP($A17,'選手登録'!$A$27:$K$106,5,0))</f>
      </c>
      <c r="F17" s="301">
        <f>IF($A17="","",VLOOKUP($A17,'選手登録'!$A$27:$K$106,11,0))</f>
      </c>
      <c r="G17" s="301">
        <f>IF($A17="","",VLOOKUP($A17,'選手登録'!$A$27:$K$106,2,0))</f>
      </c>
      <c r="H17" s="301">
        <f>IF($A17="","",VLOOKUP($A17,'選手登録'!$A$27:$K$106,3,0))</f>
      </c>
      <c r="I17" s="301">
        <f>IF($A17="","",VLOOKUP($A17,'選手登録'!$A$27:$K$106,10,0))</f>
      </c>
      <c r="J17" s="301">
        <f>IF($A17="","",'選手登録'!$C$9)</f>
      </c>
      <c r="K17" s="301"/>
      <c r="L17" s="301">
        <f>IF($A17="","",'選手登録'!$C$4)</f>
      </c>
      <c r="M17" s="301">
        <f>IF($A17="","",'選手登録'!$C$5)</f>
      </c>
      <c r="N17" s="301">
        <f>IF($A17="","",'選手登録'!$C$6)</f>
      </c>
      <c r="O17" s="301">
        <f>IF($A17="","",'選手登録'!$C$7)</f>
      </c>
      <c r="P17" s="301"/>
      <c r="Q17" s="301">
        <f>IF($A17="","",'選手登録'!$C$9)</f>
      </c>
      <c r="R17" s="301">
        <f>IF($A17="","",'選手登録'!$C$5)</f>
      </c>
      <c r="S17" s="301">
        <f>IF($A17="","",'選手登録'!$C$6)</f>
      </c>
      <c r="T17" s="301">
        <f>IF($A17="","",'選手登録'!$C$7)</f>
      </c>
      <c r="U17" s="301"/>
      <c r="V17" s="301"/>
      <c r="W17" s="301">
        <f>IF($A17="","",IF(VLOOKUP($A17,'③男子一覧表'!$C$14:$Y$93,7,0)="","",VLOOKUP($A17,'③男子一覧表'!$C$14:$Y$93,7,0)&amp;"男子"&amp;VLOOKUP($A17,'③男子一覧表'!$C$14:$Y$93,8,0)))</f>
      </c>
      <c r="X17" s="302">
        <f>IF($A17="","",IF(VLOOKUP($A17,'③男子一覧表'!$C$14:$Y$93,7,0)="","",VLOOKUP($A17,'③男子一覧表'!$C$14:$Y$93,9,0)))</f>
      </c>
      <c r="Y17" s="301">
        <f>IF($A17="","",IF(VLOOKUP($A17,'③男子一覧表'!$C$14:$Y$93,10,0)="","",VLOOKUP($A17,'③男子一覧表'!$C$14:$Y$93,10,0)&amp;"男子"&amp;VLOOKUP($A17,'③男子一覧表'!$C$14:$Y$93,11,0)))</f>
      </c>
      <c r="Z17" s="302">
        <f>IF($A17="","",IF(VLOOKUP($A17,'③男子一覧表'!$C$14:$Y$93,10,0)="","",VLOOKUP($A17,'③男子一覧表'!$C$14:$Y$93,12,0)))</f>
      </c>
      <c r="AA17" s="301">
        <f>IF($A17="","",IF(VLOOKUP($A17,'③男子一覧表'!$C$14:$Y$93,13,0)="","",VLOOKUP($A17,'③男子一覧表'!$C$14:$Y$93,13,0)&amp;"男子"&amp;VLOOKUP($A17,'③男子一覧表'!$C$14:$Y$93,14,0)))</f>
      </c>
      <c r="AB17" s="302">
        <f>IF($A17="","",IF(VLOOKUP($A17,'③男子一覧表'!$C$14:$Y$93,13,0)="","",VLOOKUP($A17,'③男子一覧表'!$C$14:$Y$93,15,0)))</f>
      </c>
      <c r="AC17" s="301">
        <f>IF($A17="","",IF(VLOOKUP($A17,'③男子一覧表'!$C$14:$Y$93,16,0)="","",VLOOKUP($A17,'③男子一覧表'!$C$14:$Y$93,16,0)&amp;"男子"&amp;VLOOKUP($A17,'③男子一覧表'!$C$14:$Y$93,17,0)))</f>
      </c>
      <c r="AD17" s="303">
        <f>IF($A17="","",IF(VLOOKUP($A17,'③男子一覧表'!$C$14:$Y$93,16,0)="","",VLOOKUP($A17,'③男子一覧表'!$C$14:$Y$93,18,0)))</f>
      </c>
      <c r="AE17" s="301">
        <f>IF($A17="","",IF(VLOOKUP($A17,'③男子一覧表'!$C$14:$Y$93,19,0)="","",VLOOKUP($A17,'③男子一覧表'!$C$14:$Y$93,19,0)&amp;"男子"&amp;VLOOKUP($A17,'③男子一覧表'!$C$14:$Y$93,20,0)))</f>
      </c>
      <c r="AF17" s="303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</c>
      <c r="B18" s="301">
        <f>IF($A18="","",VLOOKUP($A18,'選手登録'!$A$27:$K$106,7,0))</f>
      </c>
      <c r="C18" s="301">
        <f>IF($A18="","",VLOOKUP($A18,'選手登録'!$A$27:$K$106,8,0))</f>
      </c>
      <c r="D18" s="301">
        <f>IF($A18="","",VLOOKUP($A18,'選手登録'!$A$27:$K$106,9,0))</f>
      </c>
      <c r="E18" s="301">
        <f>IF($A18="","",VLOOKUP($A18,'選手登録'!$A$27:$K$106,5,0))</f>
      </c>
      <c r="F18" s="301">
        <f>IF($A18="","",VLOOKUP($A18,'選手登録'!$A$27:$K$106,11,0))</f>
      </c>
      <c r="G18" s="301">
        <f>IF($A18="","",VLOOKUP($A18,'選手登録'!$A$27:$K$106,2,0))</f>
      </c>
      <c r="H18" s="301">
        <f>IF($A18="","",VLOOKUP($A18,'選手登録'!$A$27:$K$106,3,0))</f>
      </c>
      <c r="I18" s="301">
        <f>IF($A18="","",VLOOKUP($A18,'選手登録'!$A$27:$K$106,10,0))</f>
      </c>
      <c r="J18" s="301">
        <f>IF($A18="","",'選手登録'!$C$9)</f>
      </c>
      <c r="K18" s="301"/>
      <c r="L18" s="301">
        <f>IF($A18="","",'選手登録'!$C$4)</f>
      </c>
      <c r="M18" s="301">
        <f>IF($A18="","",'選手登録'!$C$5)</f>
      </c>
      <c r="N18" s="301">
        <f>IF($A18="","",'選手登録'!$C$6)</f>
      </c>
      <c r="O18" s="301">
        <f>IF($A18="","",'選手登録'!$C$7)</f>
      </c>
      <c r="P18" s="301"/>
      <c r="Q18" s="301">
        <f>IF($A18="","",'選手登録'!$C$9)</f>
      </c>
      <c r="R18" s="301">
        <f>IF($A18="","",'選手登録'!$C$5)</f>
      </c>
      <c r="S18" s="301">
        <f>IF($A18="","",'選手登録'!$C$6)</f>
      </c>
      <c r="T18" s="301">
        <f>IF($A18="","",'選手登録'!$C$7)</f>
      </c>
      <c r="U18" s="301"/>
      <c r="V18" s="301"/>
      <c r="W18" s="301">
        <f>IF($A18="","",IF(VLOOKUP($A18,'③男子一覧表'!$C$14:$Y$93,7,0)="","",VLOOKUP($A18,'③男子一覧表'!$C$14:$Y$93,7,0)&amp;"男子"&amp;VLOOKUP($A18,'③男子一覧表'!$C$14:$Y$93,8,0)))</f>
      </c>
      <c r="X18" s="302">
        <f>IF($A18="","",IF(VLOOKUP($A18,'③男子一覧表'!$C$14:$Y$93,7,0)="","",VLOOKUP($A18,'③男子一覧表'!$C$14:$Y$93,9,0)))</f>
      </c>
      <c r="Y18" s="301">
        <f>IF($A18="","",IF(VLOOKUP($A18,'③男子一覧表'!$C$14:$Y$93,10,0)="","",VLOOKUP($A18,'③男子一覧表'!$C$14:$Y$93,10,0)&amp;"男子"&amp;VLOOKUP($A18,'③男子一覧表'!$C$14:$Y$93,11,0)))</f>
      </c>
      <c r="Z18" s="302">
        <f>IF($A18="","",IF(VLOOKUP($A18,'③男子一覧表'!$C$14:$Y$93,10,0)="","",VLOOKUP($A18,'③男子一覧表'!$C$14:$Y$93,12,0)))</f>
      </c>
      <c r="AA18" s="301">
        <f>IF($A18="","",IF(VLOOKUP($A18,'③男子一覧表'!$C$14:$Y$93,13,0)="","",VLOOKUP($A18,'③男子一覧表'!$C$14:$Y$93,13,0)&amp;"男子"&amp;VLOOKUP($A18,'③男子一覧表'!$C$14:$Y$93,14,0)))</f>
      </c>
      <c r="AB18" s="302">
        <f>IF($A18="","",IF(VLOOKUP($A18,'③男子一覧表'!$C$14:$Y$93,13,0)="","",VLOOKUP($A18,'③男子一覧表'!$C$14:$Y$93,15,0)))</f>
      </c>
      <c r="AC18" s="301">
        <f>IF($A18="","",IF(VLOOKUP($A18,'③男子一覧表'!$C$14:$Y$93,16,0)="","",VLOOKUP($A18,'③男子一覧表'!$C$14:$Y$93,16,0)&amp;"男子"&amp;VLOOKUP($A18,'③男子一覧表'!$C$14:$Y$93,17,0)))</f>
      </c>
      <c r="AD18" s="303">
        <f>IF($A18="","",IF(VLOOKUP($A18,'③男子一覧表'!$C$14:$Y$93,16,0)="","",VLOOKUP($A18,'③男子一覧表'!$C$14:$Y$93,18,0)))</f>
      </c>
      <c r="AE18" s="301">
        <f>IF($A18="","",IF(VLOOKUP($A18,'③男子一覧表'!$C$14:$Y$93,19,0)="","",VLOOKUP($A18,'③男子一覧表'!$C$14:$Y$93,19,0)&amp;"男子"&amp;VLOOKUP($A18,'③男子一覧表'!$C$14:$Y$93,20,0)))</f>
      </c>
      <c r="AF18" s="303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</c>
      <c r="B19" s="301">
        <f>IF($A19="","",VLOOKUP($A19,'選手登録'!$A$27:$K$106,7,0))</f>
      </c>
      <c r="C19" s="301">
        <f>IF($A19="","",VLOOKUP($A19,'選手登録'!$A$27:$K$106,8,0))</f>
      </c>
      <c r="D19" s="301">
        <f>IF($A19="","",VLOOKUP($A19,'選手登録'!$A$27:$K$106,9,0))</f>
      </c>
      <c r="E19" s="301">
        <f>IF($A19="","",VLOOKUP($A19,'選手登録'!$A$27:$K$106,5,0))</f>
      </c>
      <c r="F19" s="301">
        <f>IF($A19="","",VLOOKUP($A19,'選手登録'!$A$27:$K$106,11,0))</f>
      </c>
      <c r="G19" s="301">
        <f>IF($A19="","",VLOOKUP($A19,'選手登録'!$A$27:$K$106,2,0))</f>
      </c>
      <c r="H19" s="301">
        <f>IF($A19="","",VLOOKUP($A19,'選手登録'!$A$27:$K$106,3,0))</f>
      </c>
      <c r="I19" s="301">
        <f>IF($A19="","",VLOOKUP($A19,'選手登録'!$A$27:$K$106,10,0))</f>
      </c>
      <c r="J19" s="301">
        <f>IF($A19="","",'選手登録'!$C$9)</f>
      </c>
      <c r="K19" s="301"/>
      <c r="L19" s="301">
        <f>IF($A19="","",'選手登録'!$C$4)</f>
      </c>
      <c r="M19" s="301">
        <f>IF($A19="","",'選手登録'!$C$5)</f>
      </c>
      <c r="N19" s="301">
        <f>IF($A19="","",'選手登録'!$C$6)</f>
      </c>
      <c r="O19" s="301">
        <f>IF($A19="","",'選手登録'!$C$7)</f>
      </c>
      <c r="P19" s="301"/>
      <c r="Q19" s="301">
        <f>IF($A19="","",'選手登録'!$C$9)</f>
      </c>
      <c r="R19" s="301">
        <f>IF($A19="","",'選手登録'!$C$5)</f>
      </c>
      <c r="S19" s="301">
        <f>IF($A19="","",'選手登録'!$C$6)</f>
      </c>
      <c r="T19" s="301">
        <f>IF($A19="","",'選手登録'!$C$7)</f>
      </c>
      <c r="U19" s="301"/>
      <c r="V19" s="301"/>
      <c r="W19" s="301">
        <f>IF($A19="","",IF(VLOOKUP($A19,'③男子一覧表'!$C$14:$Y$93,7,0)="","",VLOOKUP($A19,'③男子一覧表'!$C$14:$Y$93,7,0)&amp;"男子"&amp;VLOOKUP($A19,'③男子一覧表'!$C$14:$Y$93,8,0)))</f>
      </c>
      <c r="X19" s="302">
        <f>IF($A19="","",IF(VLOOKUP($A19,'③男子一覧表'!$C$14:$Y$93,7,0)="","",VLOOKUP($A19,'③男子一覧表'!$C$14:$Y$93,9,0)))</f>
      </c>
      <c r="Y19" s="301">
        <f>IF($A19="","",IF(VLOOKUP($A19,'③男子一覧表'!$C$14:$Y$93,10,0)="","",VLOOKUP($A19,'③男子一覧表'!$C$14:$Y$93,10,0)&amp;"男子"&amp;VLOOKUP($A19,'③男子一覧表'!$C$14:$Y$93,11,0)))</f>
      </c>
      <c r="Z19" s="302">
        <f>IF($A19="","",IF(VLOOKUP($A19,'③男子一覧表'!$C$14:$Y$93,10,0)="","",VLOOKUP($A19,'③男子一覧表'!$C$14:$Y$93,12,0)))</f>
      </c>
      <c r="AA19" s="301">
        <f>IF($A19="","",IF(VLOOKUP($A19,'③男子一覧表'!$C$14:$Y$93,13,0)="","",VLOOKUP($A19,'③男子一覧表'!$C$14:$Y$93,13,0)&amp;"男子"&amp;VLOOKUP($A19,'③男子一覧表'!$C$14:$Y$93,14,0)))</f>
      </c>
      <c r="AB19" s="302">
        <f>IF($A19="","",IF(VLOOKUP($A19,'③男子一覧表'!$C$14:$Y$93,13,0)="","",VLOOKUP($A19,'③男子一覧表'!$C$14:$Y$93,15,0)))</f>
      </c>
      <c r="AC19" s="301">
        <f>IF($A19="","",IF(VLOOKUP($A19,'③男子一覧表'!$C$14:$Y$93,16,0)="","",VLOOKUP($A19,'③男子一覧表'!$C$14:$Y$93,16,0)&amp;"男子"&amp;VLOOKUP($A19,'③男子一覧表'!$C$14:$Y$93,17,0)))</f>
      </c>
      <c r="AD19" s="303">
        <f>IF($A19="","",IF(VLOOKUP($A19,'③男子一覧表'!$C$14:$Y$93,16,0)="","",VLOOKUP($A19,'③男子一覧表'!$C$14:$Y$93,18,0)))</f>
      </c>
      <c r="AE19" s="301">
        <f>IF($A19="","",IF(VLOOKUP($A19,'③男子一覧表'!$C$14:$Y$93,19,0)="","",VLOOKUP($A19,'③男子一覧表'!$C$14:$Y$93,19,0)&amp;"男子"&amp;VLOOKUP($A19,'③男子一覧表'!$C$14:$Y$93,20,0)))</f>
      </c>
      <c r="AF19" s="303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</c>
      <c r="B20" s="301">
        <f>IF($A20="","",VLOOKUP($A20,'選手登録'!$A$27:$K$106,7,0))</f>
      </c>
      <c r="C20" s="301">
        <f>IF($A20="","",VLOOKUP($A20,'選手登録'!$A$27:$K$106,8,0))</f>
      </c>
      <c r="D20" s="301">
        <f>IF($A20="","",VLOOKUP($A20,'選手登録'!$A$27:$K$106,9,0))</f>
      </c>
      <c r="E20" s="301">
        <f>IF($A20="","",VLOOKUP($A20,'選手登録'!$A$27:$K$106,5,0))</f>
      </c>
      <c r="F20" s="301">
        <f>IF($A20="","",VLOOKUP($A20,'選手登録'!$A$27:$K$106,11,0))</f>
      </c>
      <c r="G20" s="301">
        <f>IF($A20="","",VLOOKUP($A20,'選手登録'!$A$27:$K$106,2,0))</f>
      </c>
      <c r="H20" s="301">
        <f>IF($A20="","",VLOOKUP($A20,'選手登録'!$A$27:$K$106,3,0))</f>
      </c>
      <c r="I20" s="301">
        <f>IF($A20="","",VLOOKUP($A20,'選手登録'!$A$27:$K$106,10,0))</f>
      </c>
      <c r="J20" s="301">
        <f>IF($A20="","",'選手登録'!$C$9)</f>
      </c>
      <c r="K20" s="301"/>
      <c r="L20" s="301">
        <f>IF($A20="","",'選手登録'!$C$4)</f>
      </c>
      <c r="M20" s="301">
        <f>IF($A20="","",'選手登録'!$C$5)</f>
      </c>
      <c r="N20" s="301">
        <f>IF($A20="","",'選手登録'!$C$6)</f>
      </c>
      <c r="O20" s="301">
        <f>IF($A20="","",'選手登録'!$C$7)</f>
      </c>
      <c r="P20" s="301"/>
      <c r="Q20" s="301">
        <f>IF($A20="","",'選手登録'!$C$9)</f>
      </c>
      <c r="R20" s="301">
        <f>IF($A20="","",'選手登録'!$C$5)</f>
      </c>
      <c r="S20" s="301">
        <f>IF($A20="","",'選手登録'!$C$6)</f>
      </c>
      <c r="T20" s="301">
        <f>IF($A20="","",'選手登録'!$C$7)</f>
      </c>
      <c r="U20" s="301"/>
      <c r="V20" s="301"/>
      <c r="W20" s="301">
        <f>IF($A20="","",IF(VLOOKUP($A20,'③男子一覧表'!$C$14:$Y$93,7,0)="","",VLOOKUP($A20,'③男子一覧表'!$C$14:$Y$93,7,0)&amp;"男子"&amp;VLOOKUP($A20,'③男子一覧表'!$C$14:$Y$93,8,0)))</f>
      </c>
      <c r="X20" s="302">
        <f>IF($A20="","",IF(VLOOKUP($A20,'③男子一覧表'!$C$14:$Y$93,7,0)="","",VLOOKUP($A20,'③男子一覧表'!$C$14:$Y$93,9,0)))</f>
      </c>
      <c r="Y20" s="301">
        <f>IF($A20="","",IF(VLOOKUP($A20,'③男子一覧表'!$C$14:$Y$93,10,0)="","",VLOOKUP($A20,'③男子一覧表'!$C$14:$Y$93,10,0)&amp;"男子"&amp;VLOOKUP($A20,'③男子一覧表'!$C$14:$Y$93,11,0)))</f>
      </c>
      <c r="Z20" s="302">
        <f>IF($A20="","",IF(VLOOKUP($A20,'③男子一覧表'!$C$14:$Y$93,10,0)="","",VLOOKUP($A20,'③男子一覧表'!$C$14:$Y$93,12,0)))</f>
      </c>
      <c r="AA20" s="301">
        <f>IF($A20="","",IF(VLOOKUP($A20,'③男子一覧表'!$C$14:$Y$93,13,0)="","",VLOOKUP($A20,'③男子一覧表'!$C$14:$Y$93,13,0)&amp;"男子"&amp;VLOOKUP($A20,'③男子一覧表'!$C$14:$Y$93,14,0)))</f>
      </c>
      <c r="AB20" s="302">
        <f>IF($A20="","",IF(VLOOKUP($A20,'③男子一覧表'!$C$14:$Y$93,13,0)="","",VLOOKUP($A20,'③男子一覧表'!$C$14:$Y$93,15,0)))</f>
      </c>
      <c r="AC20" s="301">
        <f>IF($A20="","",IF(VLOOKUP($A20,'③男子一覧表'!$C$14:$Y$93,16,0)="","",VLOOKUP($A20,'③男子一覧表'!$C$14:$Y$93,16,0)&amp;"男子"&amp;VLOOKUP($A20,'③男子一覧表'!$C$14:$Y$93,17,0)))</f>
      </c>
      <c r="AD20" s="303">
        <f>IF($A20="","",IF(VLOOKUP($A20,'③男子一覧表'!$C$14:$Y$93,16,0)="","",VLOOKUP($A20,'③男子一覧表'!$C$14:$Y$93,18,0)))</f>
      </c>
      <c r="AE20" s="301">
        <f>IF($A20="","",IF(VLOOKUP($A20,'③男子一覧表'!$C$14:$Y$93,19,0)="","",VLOOKUP($A20,'③男子一覧表'!$C$14:$Y$93,19,0)&amp;"男子"&amp;VLOOKUP($A20,'③男子一覧表'!$C$14:$Y$93,20,0)))</f>
      </c>
      <c r="AF20" s="303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</c>
      <c r="B21" s="301">
        <f>IF($A21="","",VLOOKUP($A21,'選手登録'!$A$27:$K$106,7,0))</f>
      </c>
      <c r="C21" s="301">
        <f>IF($A21="","",VLOOKUP($A21,'選手登録'!$A$27:$K$106,8,0))</f>
      </c>
      <c r="D21" s="301">
        <f>IF($A21="","",VLOOKUP($A21,'選手登録'!$A$27:$K$106,9,0))</f>
      </c>
      <c r="E21" s="301">
        <f>IF($A21="","",VLOOKUP($A21,'選手登録'!$A$27:$K$106,5,0))</f>
      </c>
      <c r="F21" s="301">
        <f>IF($A21="","",VLOOKUP($A21,'選手登録'!$A$27:$K$106,11,0))</f>
      </c>
      <c r="G21" s="301">
        <f>IF($A21="","",VLOOKUP($A21,'選手登録'!$A$27:$K$106,2,0))</f>
      </c>
      <c r="H21" s="301">
        <f>IF($A21="","",VLOOKUP($A21,'選手登録'!$A$27:$K$106,3,0))</f>
      </c>
      <c r="I21" s="301">
        <f>IF($A21="","",VLOOKUP($A21,'選手登録'!$A$27:$K$106,10,0))</f>
      </c>
      <c r="J21" s="301">
        <f>IF($A21="","",'選手登録'!$C$9)</f>
      </c>
      <c r="K21" s="301"/>
      <c r="L21" s="301">
        <f>IF($A21="","",'選手登録'!$C$4)</f>
      </c>
      <c r="M21" s="301">
        <f>IF($A21="","",'選手登録'!$C$5)</f>
      </c>
      <c r="N21" s="301">
        <f>IF($A21="","",'選手登録'!$C$6)</f>
      </c>
      <c r="O21" s="301">
        <f>IF($A21="","",'選手登録'!$C$7)</f>
      </c>
      <c r="P21" s="301"/>
      <c r="Q21" s="301">
        <f>IF($A21="","",'選手登録'!$C$9)</f>
      </c>
      <c r="R21" s="301">
        <f>IF($A21="","",'選手登録'!$C$5)</f>
      </c>
      <c r="S21" s="301">
        <f>IF($A21="","",'選手登録'!$C$6)</f>
      </c>
      <c r="T21" s="301">
        <f>IF($A21="","",'選手登録'!$C$7)</f>
      </c>
      <c r="U21" s="301"/>
      <c r="V21" s="301"/>
      <c r="W21" s="301">
        <f>IF($A21="","",IF(VLOOKUP($A21,'③男子一覧表'!$C$14:$Y$93,7,0)="","",VLOOKUP($A21,'③男子一覧表'!$C$14:$Y$93,7,0)&amp;"男子"&amp;VLOOKUP($A21,'③男子一覧表'!$C$14:$Y$93,8,0)))</f>
      </c>
      <c r="X21" s="302">
        <f>IF($A21="","",IF(VLOOKUP($A21,'③男子一覧表'!$C$14:$Y$93,7,0)="","",VLOOKUP($A21,'③男子一覧表'!$C$14:$Y$93,9,0)))</f>
      </c>
      <c r="Y21" s="301">
        <f>IF($A21="","",IF(VLOOKUP($A21,'③男子一覧表'!$C$14:$Y$93,10,0)="","",VLOOKUP($A21,'③男子一覧表'!$C$14:$Y$93,10,0)&amp;"男子"&amp;VLOOKUP($A21,'③男子一覧表'!$C$14:$Y$93,11,0)))</f>
      </c>
      <c r="Z21" s="302">
        <f>IF($A21="","",IF(VLOOKUP($A21,'③男子一覧表'!$C$14:$Y$93,10,0)="","",VLOOKUP($A21,'③男子一覧表'!$C$14:$Y$93,12,0)))</f>
      </c>
      <c r="AA21" s="301">
        <f>IF($A21="","",IF(VLOOKUP($A21,'③男子一覧表'!$C$14:$Y$93,13,0)="","",VLOOKUP($A21,'③男子一覧表'!$C$14:$Y$93,13,0)&amp;"男子"&amp;VLOOKUP($A21,'③男子一覧表'!$C$14:$Y$93,14,0)))</f>
      </c>
      <c r="AB21" s="302">
        <f>IF($A21="","",IF(VLOOKUP($A21,'③男子一覧表'!$C$14:$Y$93,13,0)="","",VLOOKUP($A21,'③男子一覧表'!$C$14:$Y$93,15,0)))</f>
      </c>
      <c r="AC21" s="301">
        <f>IF($A21="","",IF(VLOOKUP($A21,'③男子一覧表'!$C$14:$Y$93,16,0)="","",VLOOKUP($A21,'③男子一覧表'!$C$14:$Y$93,16,0)&amp;"男子"&amp;VLOOKUP($A21,'③男子一覧表'!$C$14:$Y$93,17,0)))</f>
      </c>
      <c r="AD21" s="303">
        <f>IF($A21="","",IF(VLOOKUP($A21,'③男子一覧表'!$C$14:$Y$93,16,0)="","",VLOOKUP($A21,'③男子一覧表'!$C$14:$Y$93,18,0)))</f>
      </c>
      <c r="AE21" s="301">
        <f>IF($A21="","",IF(VLOOKUP($A21,'③男子一覧表'!$C$14:$Y$93,19,0)="","",VLOOKUP($A21,'③男子一覧表'!$C$14:$Y$93,19,0)&amp;"男子"&amp;VLOOKUP($A21,'③男子一覧表'!$C$14:$Y$93,20,0)))</f>
      </c>
      <c r="AF21" s="303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</c>
      <c r="B22" s="301">
        <f>IF($A22="","",VLOOKUP($A22,'選手登録'!$A$27:$K$106,7,0))</f>
      </c>
      <c r="C22" s="301">
        <f>IF($A22="","",VLOOKUP($A22,'選手登録'!$A$27:$K$106,8,0))</f>
      </c>
      <c r="D22" s="301">
        <f>IF($A22="","",VLOOKUP($A22,'選手登録'!$A$27:$K$106,9,0))</f>
      </c>
      <c r="E22" s="301">
        <f>IF($A22="","",VLOOKUP($A22,'選手登録'!$A$27:$K$106,5,0))</f>
      </c>
      <c r="F22" s="301">
        <f>IF($A22="","",VLOOKUP($A22,'選手登録'!$A$27:$K$106,11,0))</f>
      </c>
      <c r="G22" s="301">
        <f>IF($A22="","",VLOOKUP($A22,'選手登録'!$A$27:$K$106,2,0))</f>
      </c>
      <c r="H22" s="301">
        <f>IF($A22="","",VLOOKUP($A22,'選手登録'!$A$27:$K$106,3,0))</f>
      </c>
      <c r="I22" s="301">
        <f>IF($A22="","",VLOOKUP($A22,'選手登録'!$A$27:$K$106,10,0))</f>
      </c>
      <c r="J22" s="301">
        <f>IF($A22="","",'選手登録'!$C$9)</f>
      </c>
      <c r="K22" s="301"/>
      <c r="L22" s="301">
        <f>IF($A22="","",'選手登録'!$C$4)</f>
      </c>
      <c r="M22" s="301">
        <f>IF($A22="","",'選手登録'!$C$5)</f>
      </c>
      <c r="N22" s="301">
        <f>IF($A22="","",'選手登録'!$C$6)</f>
      </c>
      <c r="O22" s="301">
        <f>IF($A22="","",'選手登録'!$C$7)</f>
      </c>
      <c r="P22" s="301"/>
      <c r="Q22" s="301">
        <f>IF($A22="","",'選手登録'!$C$9)</f>
      </c>
      <c r="R22" s="301">
        <f>IF($A22="","",'選手登録'!$C$5)</f>
      </c>
      <c r="S22" s="301">
        <f>IF($A22="","",'選手登録'!$C$6)</f>
      </c>
      <c r="T22" s="301">
        <f>IF($A22="","",'選手登録'!$C$7)</f>
      </c>
      <c r="U22" s="301"/>
      <c r="V22" s="301"/>
      <c r="W22" s="301">
        <f>IF($A22="","",IF(VLOOKUP($A22,'③男子一覧表'!$C$14:$Y$93,7,0)="","",VLOOKUP($A22,'③男子一覧表'!$C$14:$Y$93,7,0)&amp;"男子"&amp;VLOOKUP($A22,'③男子一覧表'!$C$14:$Y$93,8,0)))</f>
      </c>
      <c r="X22" s="302">
        <f>IF($A22="","",IF(VLOOKUP($A22,'③男子一覧表'!$C$14:$Y$93,7,0)="","",VLOOKUP($A22,'③男子一覧表'!$C$14:$Y$93,9,0)))</f>
      </c>
      <c r="Y22" s="301">
        <f>IF($A22="","",IF(VLOOKUP($A22,'③男子一覧表'!$C$14:$Y$93,10,0)="","",VLOOKUP($A22,'③男子一覧表'!$C$14:$Y$93,10,0)&amp;"男子"&amp;VLOOKUP($A22,'③男子一覧表'!$C$14:$Y$93,11,0)))</f>
      </c>
      <c r="Z22" s="302">
        <f>IF($A22="","",IF(VLOOKUP($A22,'③男子一覧表'!$C$14:$Y$93,10,0)="","",VLOOKUP($A22,'③男子一覧表'!$C$14:$Y$93,12,0)))</f>
      </c>
      <c r="AA22" s="301">
        <f>IF($A22="","",IF(VLOOKUP($A22,'③男子一覧表'!$C$14:$Y$93,13,0)="","",VLOOKUP($A22,'③男子一覧表'!$C$14:$Y$93,13,0)&amp;"男子"&amp;VLOOKUP($A22,'③男子一覧表'!$C$14:$Y$93,14,0)))</f>
      </c>
      <c r="AB22" s="302">
        <f>IF($A22="","",IF(VLOOKUP($A22,'③男子一覧表'!$C$14:$Y$93,13,0)="","",VLOOKUP($A22,'③男子一覧表'!$C$14:$Y$93,15,0)))</f>
      </c>
      <c r="AC22" s="301">
        <f>IF($A22="","",IF(VLOOKUP($A22,'③男子一覧表'!$C$14:$Y$93,16,0)="","",VLOOKUP($A22,'③男子一覧表'!$C$14:$Y$93,16,0)&amp;"男子"&amp;VLOOKUP($A22,'③男子一覧表'!$C$14:$Y$93,17,0)))</f>
      </c>
      <c r="AD22" s="303">
        <f>IF($A22="","",IF(VLOOKUP($A22,'③男子一覧表'!$C$14:$Y$93,16,0)="","",VLOOKUP($A22,'③男子一覧表'!$C$14:$Y$93,18,0)))</f>
      </c>
      <c r="AE22" s="301">
        <f>IF($A22="","",IF(VLOOKUP($A22,'③男子一覧表'!$C$14:$Y$93,19,0)="","",VLOOKUP($A22,'③男子一覧表'!$C$14:$Y$93,19,0)&amp;"男子"&amp;VLOOKUP($A22,'③男子一覧表'!$C$14:$Y$93,20,0)))</f>
      </c>
      <c r="AF22" s="303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</c>
      <c r="B23" s="301">
        <f>IF($A23="","",VLOOKUP($A23,'選手登録'!$A$27:$K$106,7,0))</f>
      </c>
      <c r="C23" s="301">
        <f>IF($A23="","",VLOOKUP($A23,'選手登録'!$A$27:$K$106,8,0))</f>
      </c>
      <c r="D23" s="301">
        <f>IF($A23="","",VLOOKUP($A23,'選手登録'!$A$27:$K$106,9,0))</f>
      </c>
      <c r="E23" s="301">
        <f>IF($A23="","",VLOOKUP($A23,'選手登録'!$A$27:$K$106,5,0))</f>
      </c>
      <c r="F23" s="301">
        <f>IF($A23="","",VLOOKUP($A23,'選手登録'!$A$27:$K$106,11,0))</f>
      </c>
      <c r="G23" s="301">
        <f>IF($A23="","",VLOOKUP($A23,'選手登録'!$A$27:$K$106,2,0))</f>
      </c>
      <c r="H23" s="301">
        <f>IF($A23="","",VLOOKUP($A23,'選手登録'!$A$27:$K$106,3,0))</f>
      </c>
      <c r="I23" s="301">
        <f>IF($A23="","",VLOOKUP($A23,'選手登録'!$A$27:$K$106,10,0))</f>
      </c>
      <c r="J23" s="301">
        <f>IF($A23="","",'選手登録'!$C$9)</f>
      </c>
      <c r="K23" s="301"/>
      <c r="L23" s="301">
        <f>IF($A23="","",'選手登録'!$C$4)</f>
      </c>
      <c r="M23" s="301">
        <f>IF($A23="","",'選手登録'!$C$5)</f>
      </c>
      <c r="N23" s="301">
        <f>IF($A23="","",'選手登録'!$C$6)</f>
      </c>
      <c r="O23" s="301">
        <f>IF($A23="","",'選手登録'!$C$7)</f>
      </c>
      <c r="P23" s="301"/>
      <c r="Q23" s="301">
        <f>IF($A23="","",'選手登録'!$C$9)</f>
      </c>
      <c r="R23" s="301">
        <f>IF($A23="","",'選手登録'!$C$5)</f>
      </c>
      <c r="S23" s="301">
        <f>IF($A23="","",'選手登録'!$C$6)</f>
      </c>
      <c r="T23" s="301">
        <f>IF($A23="","",'選手登録'!$C$7)</f>
      </c>
      <c r="U23" s="301"/>
      <c r="V23" s="301"/>
      <c r="W23" s="301">
        <f>IF($A23="","",IF(VLOOKUP($A23,'③男子一覧表'!$C$14:$Y$93,7,0)="","",VLOOKUP($A23,'③男子一覧表'!$C$14:$Y$93,7,0)&amp;"男子"&amp;VLOOKUP($A23,'③男子一覧表'!$C$14:$Y$93,8,0)))</f>
      </c>
      <c r="X23" s="302">
        <f>IF($A23="","",IF(VLOOKUP($A23,'③男子一覧表'!$C$14:$Y$93,7,0)="","",VLOOKUP($A23,'③男子一覧表'!$C$14:$Y$93,9,0)))</f>
      </c>
      <c r="Y23" s="301">
        <f>IF($A23="","",IF(VLOOKUP($A23,'③男子一覧表'!$C$14:$Y$93,10,0)="","",VLOOKUP($A23,'③男子一覧表'!$C$14:$Y$93,10,0)&amp;"男子"&amp;VLOOKUP($A23,'③男子一覧表'!$C$14:$Y$93,11,0)))</f>
      </c>
      <c r="Z23" s="302">
        <f>IF($A23="","",IF(VLOOKUP($A23,'③男子一覧表'!$C$14:$Y$93,10,0)="","",VLOOKUP($A23,'③男子一覧表'!$C$14:$Y$93,12,0)))</f>
      </c>
      <c r="AA23" s="301">
        <f>IF($A23="","",IF(VLOOKUP($A23,'③男子一覧表'!$C$14:$Y$93,13,0)="","",VLOOKUP($A23,'③男子一覧表'!$C$14:$Y$93,13,0)&amp;"男子"&amp;VLOOKUP($A23,'③男子一覧表'!$C$14:$Y$93,14,0)))</f>
      </c>
      <c r="AB23" s="302">
        <f>IF($A23="","",IF(VLOOKUP($A23,'③男子一覧表'!$C$14:$Y$93,13,0)="","",VLOOKUP($A23,'③男子一覧表'!$C$14:$Y$93,15,0)))</f>
      </c>
      <c r="AC23" s="301">
        <f>IF($A23="","",IF(VLOOKUP($A23,'③男子一覧表'!$C$14:$Y$93,16,0)="","",VLOOKUP($A23,'③男子一覧表'!$C$14:$Y$93,16,0)&amp;"男子"&amp;VLOOKUP($A23,'③男子一覧表'!$C$14:$Y$93,17,0)))</f>
      </c>
      <c r="AD23" s="303">
        <f>IF($A23="","",IF(VLOOKUP($A23,'③男子一覧表'!$C$14:$Y$93,16,0)="","",VLOOKUP($A23,'③男子一覧表'!$C$14:$Y$93,18,0)))</f>
      </c>
      <c r="AE23" s="301">
        <f>IF($A23="","",IF(VLOOKUP($A23,'③男子一覧表'!$C$14:$Y$93,19,0)="","",VLOOKUP($A23,'③男子一覧表'!$C$14:$Y$93,19,0)&amp;"男子"&amp;VLOOKUP($A23,'③男子一覧表'!$C$14:$Y$93,20,0)))</f>
      </c>
      <c r="AF23" s="303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</c>
      <c r="B24" s="301">
        <f>IF($A24="","",VLOOKUP($A24,'選手登録'!$A$27:$K$106,7,0))</f>
      </c>
      <c r="C24" s="301">
        <f>IF($A24="","",VLOOKUP($A24,'選手登録'!$A$27:$K$106,8,0))</f>
      </c>
      <c r="D24" s="301">
        <f>IF($A24="","",VLOOKUP($A24,'選手登録'!$A$27:$K$106,9,0))</f>
      </c>
      <c r="E24" s="301">
        <f>IF($A24="","",VLOOKUP($A24,'選手登録'!$A$27:$K$106,5,0))</f>
      </c>
      <c r="F24" s="301">
        <f>IF($A24="","",VLOOKUP($A24,'選手登録'!$A$27:$K$106,11,0))</f>
      </c>
      <c r="G24" s="301">
        <f>IF($A24="","",VLOOKUP($A24,'選手登録'!$A$27:$K$106,2,0))</f>
      </c>
      <c r="H24" s="301">
        <f>IF($A24="","",VLOOKUP($A24,'選手登録'!$A$27:$K$106,3,0))</f>
      </c>
      <c r="I24" s="301">
        <f>IF($A24="","",VLOOKUP($A24,'選手登録'!$A$27:$K$106,10,0))</f>
      </c>
      <c r="J24" s="301">
        <f>IF($A24="","",'選手登録'!$C$9)</f>
      </c>
      <c r="K24" s="301"/>
      <c r="L24" s="301">
        <f>IF($A24="","",'選手登録'!$C$4)</f>
      </c>
      <c r="M24" s="301">
        <f>IF($A24="","",'選手登録'!$C$5)</f>
      </c>
      <c r="N24" s="301">
        <f>IF($A24="","",'選手登録'!$C$6)</f>
      </c>
      <c r="O24" s="301">
        <f>IF($A24="","",'選手登録'!$C$7)</f>
      </c>
      <c r="P24" s="301"/>
      <c r="Q24" s="301">
        <f>IF($A24="","",'選手登録'!$C$9)</f>
      </c>
      <c r="R24" s="301">
        <f>IF($A24="","",'選手登録'!$C$5)</f>
      </c>
      <c r="S24" s="301">
        <f>IF($A24="","",'選手登録'!$C$6)</f>
      </c>
      <c r="T24" s="301">
        <f>IF($A24="","",'選手登録'!$C$7)</f>
      </c>
      <c r="U24" s="301"/>
      <c r="V24" s="301"/>
      <c r="W24" s="301">
        <f>IF($A24="","",IF(VLOOKUP($A24,'③男子一覧表'!$C$14:$Y$93,7,0)="","",VLOOKUP($A24,'③男子一覧表'!$C$14:$Y$93,7,0)&amp;"男子"&amp;VLOOKUP($A24,'③男子一覧表'!$C$14:$Y$93,8,0)))</f>
      </c>
      <c r="X24" s="302">
        <f>IF($A24="","",IF(VLOOKUP($A24,'③男子一覧表'!$C$14:$Y$93,7,0)="","",VLOOKUP($A24,'③男子一覧表'!$C$14:$Y$93,9,0)))</f>
      </c>
      <c r="Y24" s="301">
        <f>IF($A24="","",IF(VLOOKUP($A24,'③男子一覧表'!$C$14:$Y$93,10,0)="","",VLOOKUP($A24,'③男子一覧表'!$C$14:$Y$93,10,0)&amp;"男子"&amp;VLOOKUP($A24,'③男子一覧表'!$C$14:$Y$93,11,0)))</f>
      </c>
      <c r="Z24" s="302">
        <f>IF($A24="","",IF(VLOOKUP($A24,'③男子一覧表'!$C$14:$Y$93,10,0)="","",VLOOKUP($A24,'③男子一覧表'!$C$14:$Y$93,12,0)))</f>
      </c>
      <c r="AA24" s="301">
        <f>IF($A24="","",IF(VLOOKUP($A24,'③男子一覧表'!$C$14:$Y$93,13,0)="","",VLOOKUP($A24,'③男子一覧表'!$C$14:$Y$93,13,0)&amp;"男子"&amp;VLOOKUP($A24,'③男子一覧表'!$C$14:$Y$93,14,0)))</f>
      </c>
      <c r="AB24" s="302">
        <f>IF($A24="","",IF(VLOOKUP($A24,'③男子一覧表'!$C$14:$Y$93,13,0)="","",VLOOKUP($A24,'③男子一覧表'!$C$14:$Y$93,15,0)))</f>
      </c>
      <c r="AC24" s="301">
        <f>IF($A24="","",IF(VLOOKUP($A24,'③男子一覧表'!$C$14:$Y$93,16,0)="","",VLOOKUP($A24,'③男子一覧表'!$C$14:$Y$93,16,0)&amp;"男子"&amp;VLOOKUP($A24,'③男子一覧表'!$C$14:$Y$93,17,0)))</f>
      </c>
      <c r="AD24" s="303">
        <f>IF($A24="","",IF(VLOOKUP($A24,'③男子一覧表'!$C$14:$Y$93,16,0)="","",VLOOKUP($A24,'③男子一覧表'!$C$14:$Y$93,18,0)))</f>
      </c>
      <c r="AE24" s="301">
        <f>IF($A24="","",IF(VLOOKUP($A24,'③男子一覧表'!$C$14:$Y$93,19,0)="","",VLOOKUP($A24,'③男子一覧表'!$C$14:$Y$93,19,0)&amp;"男子"&amp;VLOOKUP($A24,'③男子一覧表'!$C$14:$Y$93,20,0)))</f>
      </c>
      <c r="AF24" s="303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</c>
      <c r="B25" s="301">
        <f>IF($A25="","",VLOOKUP($A25,'選手登録'!$A$27:$K$106,7,0))</f>
      </c>
      <c r="C25" s="301">
        <f>IF($A25="","",VLOOKUP($A25,'選手登録'!$A$27:$K$106,8,0))</f>
      </c>
      <c r="D25" s="301">
        <f>IF($A25="","",VLOOKUP($A25,'選手登録'!$A$27:$K$106,9,0))</f>
      </c>
      <c r="E25" s="301">
        <f>IF($A25="","",VLOOKUP($A25,'選手登録'!$A$27:$K$106,5,0))</f>
      </c>
      <c r="F25" s="301">
        <f>IF($A25="","",VLOOKUP($A25,'選手登録'!$A$27:$K$106,11,0))</f>
      </c>
      <c r="G25" s="301">
        <f>IF($A25="","",VLOOKUP($A25,'選手登録'!$A$27:$K$106,2,0))</f>
      </c>
      <c r="H25" s="301">
        <f>IF($A25="","",VLOOKUP($A25,'選手登録'!$A$27:$K$106,3,0))</f>
      </c>
      <c r="I25" s="301">
        <f>IF($A25="","",VLOOKUP($A25,'選手登録'!$A$27:$K$106,10,0))</f>
      </c>
      <c r="J25" s="301">
        <f>IF($A25="","",'選手登録'!$C$9)</f>
      </c>
      <c r="K25" s="301"/>
      <c r="L25" s="301">
        <f>IF($A25="","",'選手登録'!$C$4)</f>
      </c>
      <c r="M25" s="301">
        <f>IF($A25="","",'選手登録'!$C$5)</f>
      </c>
      <c r="N25" s="301">
        <f>IF($A25="","",'選手登録'!$C$6)</f>
      </c>
      <c r="O25" s="301">
        <f>IF($A25="","",'選手登録'!$C$7)</f>
      </c>
      <c r="P25" s="301"/>
      <c r="Q25" s="301">
        <f>IF($A25="","",'選手登録'!$C$9)</f>
      </c>
      <c r="R25" s="301">
        <f>IF($A25="","",'選手登録'!$C$5)</f>
      </c>
      <c r="S25" s="301">
        <f>IF($A25="","",'選手登録'!$C$6)</f>
      </c>
      <c r="T25" s="301">
        <f>IF($A25="","",'選手登録'!$C$7)</f>
      </c>
      <c r="U25" s="301"/>
      <c r="V25" s="301"/>
      <c r="W25" s="301">
        <f>IF($A25="","",IF(VLOOKUP($A25,'③男子一覧表'!$C$14:$Y$93,7,0)="","",VLOOKUP($A25,'③男子一覧表'!$C$14:$Y$93,7,0)&amp;"男子"&amp;VLOOKUP($A25,'③男子一覧表'!$C$14:$Y$93,8,0)))</f>
      </c>
      <c r="X25" s="302">
        <f>IF($A25="","",IF(VLOOKUP($A25,'③男子一覧表'!$C$14:$Y$93,7,0)="","",VLOOKUP($A25,'③男子一覧表'!$C$14:$Y$93,9,0)))</f>
      </c>
      <c r="Y25" s="301">
        <f>IF($A25="","",IF(VLOOKUP($A25,'③男子一覧表'!$C$14:$Y$93,10,0)="","",VLOOKUP($A25,'③男子一覧表'!$C$14:$Y$93,10,0)&amp;"男子"&amp;VLOOKUP($A25,'③男子一覧表'!$C$14:$Y$93,11,0)))</f>
      </c>
      <c r="Z25" s="302">
        <f>IF($A25="","",IF(VLOOKUP($A25,'③男子一覧表'!$C$14:$Y$93,10,0)="","",VLOOKUP($A25,'③男子一覧表'!$C$14:$Y$93,12,0)))</f>
      </c>
      <c r="AA25" s="301">
        <f>IF($A25="","",IF(VLOOKUP($A25,'③男子一覧表'!$C$14:$Y$93,13,0)="","",VLOOKUP($A25,'③男子一覧表'!$C$14:$Y$93,13,0)&amp;"男子"&amp;VLOOKUP($A25,'③男子一覧表'!$C$14:$Y$93,14,0)))</f>
      </c>
      <c r="AB25" s="302">
        <f>IF($A25="","",IF(VLOOKUP($A25,'③男子一覧表'!$C$14:$Y$93,13,0)="","",VLOOKUP($A25,'③男子一覧表'!$C$14:$Y$93,15,0)))</f>
      </c>
      <c r="AC25" s="301">
        <f>IF($A25="","",IF(VLOOKUP($A25,'③男子一覧表'!$C$14:$Y$93,16,0)="","",VLOOKUP($A25,'③男子一覧表'!$C$14:$Y$93,16,0)&amp;"男子"&amp;VLOOKUP($A25,'③男子一覧表'!$C$14:$Y$93,17,0)))</f>
      </c>
      <c r="AD25" s="303">
        <f>IF($A25="","",IF(VLOOKUP($A25,'③男子一覧表'!$C$14:$Y$93,16,0)="","",VLOOKUP($A25,'③男子一覧表'!$C$14:$Y$93,18,0)))</f>
      </c>
      <c r="AE25" s="301">
        <f>IF($A25="","",IF(VLOOKUP($A25,'③男子一覧表'!$C$14:$Y$93,19,0)="","",VLOOKUP($A25,'③男子一覧表'!$C$14:$Y$93,19,0)&amp;"男子"&amp;VLOOKUP($A25,'③男子一覧表'!$C$14:$Y$93,20,0)))</f>
      </c>
      <c r="AF25" s="303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</c>
      <c r="B26" s="301">
        <f>IF($A26="","",VLOOKUP($A26,'選手登録'!$A$27:$K$106,7,0))</f>
      </c>
      <c r="C26" s="301">
        <f>IF($A26="","",VLOOKUP($A26,'選手登録'!$A$27:$K$106,8,0))</f>
      </c>
      <c r="D26" s="301">
        <f>IF($A26="","",VLOOKUP($A26,'選手登録'!$A$27:$K$106,9,0))</f>
      </c>
      <c r="E26" s="301">
        <f>IF($A26="","",VLOOKUP($A26,'選手登録'!$A$27:$K$106,5,0))</f>
      </c>
      <c r="F26" s="301">
        <f>IF($A26="","",VLOOKUP($A26,'選手登録'!$A$27:$K$106,11,0))</f>
      </c>
      <c r="G26" s="301">
        <f>IF($A26="","",VLOOKUP($A26,'選手登録'!$A$27:$K$106,2,0))</f>
      </c>
      <c r="H26" s="301">
        <f>IF($A26="","",VLOOKUP($A26,'選手登録'!$A$27:$K$106,3,0))</f>
      </c>
      <c r="I26" s="301">
        <f>IF($A26="","",VLOOKUP($A26,'選手登録'!$A$27:$K$106,10,0))</f>
      </c>
      <c r="J26" s="301">
        <f>IF($A26="","",'選手登録'!$C$9)</f>
      </c>
      <c r="K26" s="301"/>
      <c r="L26" s="301">
        <f>IF($A26="","",'選手登録'!$C$4)</f>
      </c>
      <c r="M26" s="301">
        <f>IF($A26="","",'選手登録'!$C$5)</f>
      </c>
      <c r="N26" s="301">
        <f>IF($A26="","",'選手登録'!$C$6)</f>
      </c>
      <c r="O26" s="301">
        <f>IF($A26="","",'選手登録'!$C$7)</f>
      </c>
      <c r="P26" s="301"/>
      <c r="Q26" s="301">
        <f>IF($A26="","",'選手登録'!$C$9)</f>
      </c>
      <c r="R26" s="301">
        <f>IF($A26="","",'選手登録'!$C$5)</f>
      </c>
      <c r="S26" s="301">
        <f>IF($A26="","",'選手登録'!$C$6)</f>
      </c>
      <c r="T26" s="301">
        <f>IF($A26="","",'選手登録'!$C$7)</f>
      </c>
      <c r="U26" s="301"/>
      <c r="V26" s="301"/>
      <c r="W26" s="301">
        <f>IF($A26="","",IF(VLOOKUP($A26,'③男子一覧表'!$C$14:$Y$93,7,0)="","",VLOOKUP($A26,'③男子一覧表'!$C$14:$Y$93,7,0)&amp;"男子"&amp;VLOOKUP($A26,'③男子一覧表'!$C$14:$Y$93,8,0)))</f>
      </c>
      <c r="X26" s="302">
        <f>IF($A26="","",IF(VLOOKUP($A26,'③男子一覧表'!$C$14:$Y$93,7,0)="","",VLOOKUP($A26,'③男子一覧表'!$C$14:$Y$93,9,0)))</f>
      </c>
      <c r="Y26" s="301">
        <f>IF($A26="","",IF(VLOOKUP($A26,'③男子一覧表'!$C$14:$Y$93,10,0)="","",VLOOKUP($A26,'③男子一覧表'!$C$14:$Y$93,10,0)&amp;"男子"&amp;VLOOKUP($A26,'③男子一覧表'!$C$14:$Y$93,11,0)))</f>
      </c>
      <c r="Z26" s="302">
        <f>IF($A26="","",IF(VLOOKUP($A26,'③男子一覧表'!$C$14:$Y$93,10,0)="","",VLOOKUP($A26,'③男子一覧表'!$C$14:$Y$93,12,0)))</f>
      </c>
      <c r="AA26" s="301">
        <f>IF($A26="","",IF(VLOOKUP($A26,'③男子一覧表'!$C$14:$Y$93,13,0)="","",VLOOKUP($A26,'③男子一覧表'!$C$14:$Y$93,13,0)&amp;"男子"&amp;VLOOKUP($A26,'③男子一覧表'!$C$14:$Y$93,14,0)))</f>
      </c>
      <c r="AB26" s="302">
        <f>IF($A26="","",IF(VLOOKUP($A26,'③男子一覧表'!$C$14:$Y$93,13,0)="","",VLOOKUP($A26,'③男子一覧表'!$C$14:$Y$93,15,0)))</f>
      </c>
      <c r="AC26" s="301">
        <f>IF($A26="","",IF(VLOOKUP($A26,'③男子一覧表'!$C$14:$Y$93,16,0)="","",VLOOKUP($A26,'③男子一覧表'!$C$14:$Y$93,16,0)&amp;"男子"&amp;VLOOKUP($A26,'③男子一覧表'!$C$14:$Y$93,17,0)))</f>
      </c>
      <c r="AD26" s="303">
        <f>IF($A26="","",IF(VLOOKUP($A26,'③男子一覧表'!$C$14:$Y$93,16,0)="","",VLOOKUP($A26,'③男子一覧表'!$C$14:$Y$93,18,0)))</f>
      </c>
      <c r="AE26" s="301">
        <f>IF($A26="","",IF(VLOOKUP($A26,'③男子一覧表'!$C$14:$Y$93,19,0)="","",VLOOKUP($A26,'③男子一覧表'!$C$14:$Y$93,19,0)&amp;"男子"&amp;VLOOKUP($A26,'③男子一覧表'!$C$14:$Y$93,20,0)))</f>
      </c>
      <c r="AF26" s="303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</c>
      <c r="B27" s="301">
        <f>IF($A27="","",VLOOKUP($A27,'選手登録'!$A$27:$K$106,7,0))</f>
      </c>
      <c r="C27" s="301">
        <f>IF($A27="","",VLOOKUP($A27,'選手登録'!$A$27:$K$106,8,0))</f>
      </c>
      <c r="D27" s="301">
        <f>IF($A27="","",VLOOKUP($A27,'選手登録'!$A$27:$K$106,9,0))</f>
      </c>
      <c r="E27" s="301">
        <f>IF($A27="","",VLOOKUP($A27,'選手登録'!$A$27:$K$106,5,0))</f>
      </c>
      <c r="F27" s="301">
        <f>IF($A27="","",VLOOKUP($A27,'選手登録'!$A$27:$K$106,11,0))</f>
      </c>
      <c r="G27" s="301">
        <f>IF($A27="","",VLOOKUP($A27,'選手登録'!$A$27:$K$106,2,0))</f>
      </c>
      <c r="H27" s="301">
        <f>IF($A27="","",VLOOKUP($A27,'選手登録'!$A$27:$K$106,3,0))</f>
      </c>
      <c r="I27" s="301">
        <f>IF($A27="","",VLOOKUP($A27,'選手登録'!$A$27:$K$106,10,0))</f>
      </c>
      <c r="J27" s="301">
        <f>IF($A27="","",'選手登録'!$C$9)</f>
      </c>
      <c r="K27" s="301"/>
      <c r="L27" s="301">
        <f>IF($A27="","",'選手登録'!$C$4)</f>
      </c>
      <c r="M27" s="301">
        <f>IF($A27="","",'選手登録'!$C$5)</f>
      </c>
      <c r="N27" s="301">
        <f>IF($A27="","",'選手登録'!$C$6)</f>
      </c>
      <c r="O27" s="301">
        <f>IF($A27="","",'選手登録'!$C$7)</f>
      </c>
      <c r="P27" s="301"/>
      <c r="Q27" s="301">
        <f>IF($A27="","",'選手登録'!$C$9)</f>
      </c>
      <c r="R27" s="301">
        <f>IF($A27="","",'選手登録'!$C$5)</f>
      </c>
      <c r="S27" s="301">
        <f>IF($A27="","",'選手登録'!$C$6)</f>
      </c>
      <c r="T27" s="301">
        <f>IF($A27="","",'選手登録'!$C$7)</f>
      </c>
      <c r="U27" s="301"/>
      <c r="V27" s="301"/>
      <c r="W27" s="301">
        <f>IF($A27="","",IF(VLOOKUP($A27,'③男子一覧表'!$C$14:$Y$93,7,0)="","",VLOOKUP($A27,'③男子一覧表'!$C$14:$Y$93,7,0)&amp;"男子"&amp;VLOOKUP($A27,'③男子一覧表'!$C$14:$Y$93,8,0)))</f>
      </c>
      <c r="X27" s="302">
        <f>IF($A27="","",IF(VLOOKUP($A27,'③男子一覧表'!$C$14:$Y$93,7,0)="","",VLOOKUP($A27,'③男子一覧表'!$C$14:$Y$93,9,0)))</f>
      </c>
      <c r="Y27" s="301">
        <f>IF($A27="","",IF(VLOOKUP($A27,'③男子一覧表'!$C$14:$Y$93,10,0)="","",VLOOKUP($A27,'③男子一覧表'!$C$14:$Y$93,10,0)&amp;"男子"&amp;VLOOKUP($A27,'③男子一覧表'!$C$14:$Y$93,11,0)))</f>
      </c>
      <c r="Z27" s="302">
        <f>IF($A27="","",IF(VLOOKUP($A27,'③男子一覧表'!$C$14:$Y$93,10,0)="","",VLOOKUP($A27,'③男子一覧表'!$C$14:$Y$93,12,0)))</f>
      </c>
      <c r="AA27" s="301">
        <f>IF($A27="","",IF(VLOOKUP($A27,'③男子一覧表'!$C$14:$Y$93,13,0)="","",VLOOKUP($A27,'③男子一覧表'!$C$14:$Y$93,13,0)&amp;"男子"&amp;VLOOKUP($A27,'③男子一覧表'!$C$14:$Y$93,14,0)))</f>
      </c>
      <c r="AB27" s="302">
        <f>IF($A27="","",IF(VLOOKUP($A27,'③男子一覧表'!$C$14:$Y$93,13,0)="","",VLOOKUP($A27,'③男子一覧表'!$C$14:$Y$93,15,0)))</f>
      </c>
      <c r="AC27" s="301">
        <f>IF($A27="","",IF(VLOOKUP($A27,'③男子一覧表'!$C$14:$Y$93,16,0)="","",VLOOKUP($A27,'③男子一覧表'!$C$14:$Y$93,16,0)&amp;"男子"&amp;VLOOKUP($A27,'③男子一覧表'!$C$14:$Y$93,17,0)))</f>
      </c>
      <c r="AD27" s="303">
        <f>IF($A27="","",IF(VLOOKUP($A27,'③男子一覧表'!$C$14:$Y$93,16,0)="","",VLOOKUP($A27,'③男子一覧表'!$C$14:$Y$93,18,0)))</f>
      </c>
      <c r="AE27" s="301">
        <f>IF($A27="","",IF(VLOOKUP($A27,'③男子一覧表'!$C$14:$Y$93,19,0)="","",VLOOKUP($A27,'③男子一覧表'!$C$14:$Y$93,19,0)&amp;"男子"&amp;VLOOKUP($A27,'③男子一覧表'!$C$14:$Y$93,20,0)))</f>
      </c>
      <c r="AF27" s="303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</c>
      <c r="B28" s="301">
        <f>IF($A28="","",VLOOKUP($A28,'選手登録'!$A$27:$K$106,7,0))</f>
      </c>
      <c r="C28" s="301">
        <f>IF($A28="","",VLOOKUP($A28,'選手登録'!$A$27:$K$106,8,0))</f>
      </c>
      <c r="D28" s="301">
        <f>IF($A28="","",VLOOKUP($A28,'選手登録'!$A$27:$K$106,9,0))</f>
      </c>
      <c r="E28" s="301">
        <f>IF($A28="","",VLOOKUP($A28,'選手登録'!$A$27:$K$106,5,0))</f>
      </c>
      <c r="F28" s="301">
        <f>IF($A28="","",VLOOKUP($A28,'選手登録'!$A$27:$K$106,11,0))</f>
      </c>
      <c r="G28" s="301">
        <f>IF($A28="","",VLOOKUP($A28,'選手登録'!$A$27:$K$106,2,0))</f>
      </c>
      <c r="H28" s="301">
        <f>IF($A28="","",VLOOKUP($A28,'選手登録'!$A$27:$K$106,3,0))</f>
      </c>
      <c r="I28" s="301">
        <f>IF($A28="","",VLOOKUP($A28,'選手登録'!$A$27:$K$106,10,0))</f>
      </c>
      <c r="J28" s="301">
        <f>IF($A28="","",'選手登録'!$C$9)</f>
      </c>
      <c r="K28" s="301"/>
      <c r="L28" s="301">
        <f>IF($A28="","",'選手登録'!$C$4)</f>
      </c>
      <c r="M28" s="301">
        <f>IF($A28="","",'選手登録'!$C$5)</f>
      </c>
      <c r="N28" s="301">
        <f>IF($A28="","",'選手登録'!$C$6)</f>
      </c>
      <c r="O28" s="301">
        <f>IF($A28="","",'選手登録'!$C$7)</f>
      </c>
      <c r="P28" s="301"/>
      <c r="Q28" s="301">
        <f>IF($A28="","",'選手登録'!$C$9)</f>
      </c>
      <c r="R28" s="301">
        <f>IF($A28="","",'選手登録'!$C$5)</f>
      </c>
      <c r="S28" s="301">
        <f>IF($A28="","",'選手登録'!$C$6)</f>
      </c>
      <c r="T28" s="301">
        <f>IF($A28="","",'選手登録'!$C$7)</f>
      </c>
      <c r="U28" s="301"/>
      <c r="V28" s="301"/>
      <c r="W28" s="301">
        <f>IF($A28="","",IF(VLOOKUP($A28,'③男子一覧表'!$C$14:$Y$93,7,0)="","",VLOOKUP($A28,'③男子一覧表'!$C$14:$Y$93,7,0)&amp;"男子"&amp;VLOOKUP($A28,'③男子一覧表'!$C$14:$Y$93,8,0)))</f>
      </c>
      <c r="X28" s="302">
        <f>IF($A28="","",IF(VLOOKUP($A28,'③男子一覧表'!$C$14:$Y$93,7,0)="","",VLOOKUP($A28,'③男子一覧表'!$C$14:$Y$93,9,0)))</f>
      </c>
      <c r="Y28" s="301">
        <f>IF($A28="","",IF(VLOOKUP($A28,'③男子一覧表'!$C$14:$Y$93,10,0)="","",VLOOKUP($A28,'③男子一覧表'!$C$14:$Y$93,10,0)&amp;"男子"&amp;VLOOKUP($A28,'③男子一覧表'!$C$14:$Y$93,11,0)))</f>
      </c>
      <c r="Z28" s="302">
        <f>IF($A28="","",IF(VLOOKUP($A28,'③男子一覧表'!$C$14:$Y$93,10,0)="","",VLOOKUP($A28,'③男子一覧表'!$C$14:$Y$93,12,0)))</f>
      </c>
      <c r="AA28" s="301">
        <f>IF($A28="","",IF(VLOOKUP($A28,'③男子一覧表'!$C$14:$Y$93,13,0)="","",VLOOKUP($A28,'③男子一覧表'!$C$14:$Y$93,13,0)&amp;"男子"&amp;VLOOKUP($A28,'③男子一覧表'!$C$14:$Y$93,14,0)))</f>
      </c>
      <c r="AB28" s="302">
        <f>IF($A28="","",IF(VLOOKUP($A28,'③男子一覧表'!$C$14:$Y$93,13,0)="","",VLOOKUP($A28,'③男子一覧表'!$C$14:$Y$93,15,0)))</f>
      </c>
      <c r="AC28" s="301">
        <f>IF($A28="","",IF(VLOOKUP($A28,'③男子一覧表'!$C$14:$Y$93,16,0)="","",VLOOKUP($A28,'③男子一覧表'!$C$14:$Y$93,16,0)&amp;"男子"&amp;VLOOKUP($A28,'③男子一覧表'!$C$14:$Y$93,17,0)))</f>
      </c>
      <c r="AD28" s="303">
        <f>IF($A28="","",IF(VLOOKUP($A28,'③男子一覧表'!$C$14:$Y$93,16,0)="","",VLOOKUP($A28,'③男子一覧表'!$C$14:$Y$93,18,0)))</f>
      </c>
      <c r="AE28" s="301">
        <f>IF($A28="","",IF(VLOOKUP($A28,'③男子一覧表'!$C$14:$Y$93,19,0)="","",VLOOKUP($A28,'③男子一覧表'!$C$14:$Y$93,19,0)&amp;"男子"&amp;VLOOKUP($A28,'③男子一覧表'!$C$14:$Y$93,20,0)))</f>
      </c>
      <c r="AF28" s="303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</c>
      <c r="B29" s="301">
        <f>IF($A29="","",VLOOKUP($A29,'選手登録'!$A$27:$K$106,7,0))</f>
      </c>
      <c r="C29" s="301">
        <f>IF($A29="","",VLOOKUP($A29,'選手登録'!$A$27:$K$106,8,0))</f>
      </c>
      <c r="D29" s="301">
        <f>IF($A29="","",VLOOKUP($A29,'選手登録'!$A$27:$K$106,9,0))</f>
      </c>
      <c r="E29" s="301">
        <f>IF($A29="","",VLOOKUP($A29,'選手登録'!$A$27:$K$106,5,0))</f>
      </c>
      <c r="F29" s="301">
        <f>IF($A29="","",VLOOKUP($A29,'選手登録'!$A$27:$K$106,11,0))</f>
      </c>
      <c r="G29" s="301">
        <f>IF($A29="","",VLOOKUP($A29,'選手登録'!$A$27:$K$106,2,0))</f>
      </c>
      <c r="H29" s="301">
        <f>IF($A29="","",VLOOKUP($A29,'選手登録'!$A$27:$K$106,3,0))</f>
      </c>
      <c r="I29" s="301">
        <f>IF($A29="","",VLOOKUP($A29,'選手登録'!$A$27:$K$106,10,0))</f>
      </c>
      <c r="J29" s="301">
        <f>IF($A29="","",'選手登録'!$C$9)</f>
      </c>
      <c r="K29" s="301"/>
      <c r="L29" s="301">
        <f>IF($A29="","",'選手登録'!$C$4)</f>
      </c>
      <c r="M29" s="301">
        <f>IF($A29="","",'選手登録'!$C$5)</f>
      </c>
      <c r="N29" s="301">
        <f>IF($A29="","",'選手登録'!$C$6)</f>
      </c>
      <c r="O29" s="301">
        <f>IF($A29="","",'選手登録'!$C$7)</f>
      </c>
      <c r="P29" s="301"/>
      <c r="Q29" s="301">
        <f>IF($A29="","",'選手登録'!$C$9)</f>
      </c>
      <c r="R29" s="301">
        <f>IF($A29="","",'選手登録'!$C$5)</f>
      </c>
      <c r="S29" s="301">
        <f>IF($A29="","",'選手登録'!$C$6)</f>
      </c>
      <c r="T29" s="301">
        <f>IF($A29="","",'選手登録'!$C$7)</f>
      </c>
      <c r="U29" s="301"/>
      <c r="V29" s="301"/>
      <c r="W29" s="301">
        <f>IF($A29="","",IF(VLOOKUP($A29,'③男子一覧表'!$C$14:$Y$93,7,0)="","",VLOOKUP($A29,'③男子一覧表'!$C$14:$Y$93,7,0)&amp;"男子"&amp;VLOOKUP($A29,'③男子一覧表'!$C$14:$Y$93,8,0)))</f>
      </c>
      <c r="X29" s="302">
        <f>IF($A29="","",IF(VLOOKUP($A29,'③男子一覧表'!$C$14:$Y$93,7,0)="","",VLOOKUP($A29,'③男子一覧表'!$C$14:$Y$93,9,0)))</f>
      </c>
      <c r="Y29" s="301">
        <f>IF($A29="","",IF(VLOOKUP($A29,'③男子一覧表'!$C$14:$Y$93,10,0)="","",VLOOKUP($A29,'③男子一覧表'!$C$14:$Y$93,10,0)&amp;"男子"&amp;VLOOKUP($A29,'③男子一覧表'!$C$14:$Y$93,11,0)))</f>
      </c>
      <c r="Z29" s="302">
        <f>IF($A29="","",IF(VLOOKUP($A29,'③男子一覧表'!$C$14:$Y$93,10,0)="","",VLOOKUP($A29,'③男子一覧表'!$C$14:$Y$93,12,0)))</f>
      </c>
      <c r="AA29" s="301">
        <f>IF($A29="","",IF(VLOOKUP($A29,'③男子一覧表'!$C$14:$Y$93,13,0)="","",VLOOKUP($A29,'③男子一覧表'!$C$14:$Y$93,13,0)&amp;"男子"&amp;VLOOKUP($A29,'③男子一覧表'!$C$14:$Y$93,14,0)))</f>
      </c>
      <c r="AB29" s="302">
        <f>IF($A29="","",IF(VLOOKUP($A29,'③男子一覧表'!$C$14:$Y$93,13,0)="","",VLOOKUP($A29,'③男子一覧表'!$C$14:$Y$93,15,0)))</f>
      </c>
      <c r="AC29" s="301">
        <f>IF($A29="","",IF(VLOOKUP($A29,'③男子一覧表'!$C$14:$Y$93,16,0)="","",VLOOKUP($A29,'③男子一覧表'!$C$14:$Y$93,16,0)&amp;"男子"&amp;VLOOKUP($A29,'③男子一覧表'!$C$14:$Y$93,17,0)))</f>
      </c>
      <c r="AD29" s="303">
        <f>IF($A29="","",IF(VLOOKUP($A29,'③男子一覧表'!$C$14:$Y$93,16,0)="","",VLOOKUP($A29,'③男子一覧表'!$C$14:$Y$93,18,0)))</f>
      </c>
      <c r="AE29" s="301">
        <f>IF($A29="","",IF(VLOOKUP($A29,'③男子一覧表'!$C$14:$Y$93,19,0)="","",VLOOKUP($A29,'③男子一覧表'!$C$14:$Y$93,19,0)&amp;"男子"&amp;VLOOKUP($A29,'③男子一覧表'!$C$14:$Y$93,20,0)))</f>
      </c>
      <c r="AF29" s="303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</c>
      <c r="B30" s="301">
        <f>IF($A30="","",VLOOKUP($A30,'選手登録'!$A$27:$K$106,7,0))</f>
      </c>
      <c r="C30" s="301">
        <f>IF($A30="","",VLOOKUP($A30,'選手登録'!$A$27:$K$106,8,0))</f>
      </c>
      <c r="D30" s="301">
        <f>IF($A30="","",VLOOKUP($A30,'選手登録'!$A$27:$K$106,9,0))</f>
      </c>
      <c r="E30" s="301">
        <f>IF($A30="","",VLOOKUP($A30,'選手登録'!$A$27:$K$106,5,0))</f>
      </c>
      <c r="F30" s="301">
        <f>IF($A30="","",VLOOKUP($A30,'選手登録'!$A$27:$K$106,11,0))</f>
      </c>
      <c r="G30" s="301">
        <f>IF($A30="","",VLOOKUP($A30,'選手登録'!$A$27:$K$106,2,0))</f>
      </c>
      <c r="H30" s="301">
        <f>IF($A30="","",VLOOKUP($A30,'選手登録'!$A$27:$K$106,3,0))</f>
      </c>
      <c r="I30" s="301">
        <f>IF($A30="","",VLOOKUP($A30,'選手登録'!$A$27:$K$106,10,0))</f>
      </c>
      <c r="J30" s="301">
        <f>IF($A30="","",'選手登録'!$C$9)</f>
      </c>
      <c r="K30" s="301"/>
      <c r="L30" s="301">
        <f>IF($A30="","",'選手登録'!$C$4)</f>
      </c>
      <c r="M30" s="301">
        <f>IF($A30="","",'選手登録'!$C$5)</f>
      </c>
      <c r="N30" s="301">
        <f>IF($A30="","",'選手登録'!$C$6)</f>
      </c>
      <c r="O30" s="301">
        <f>IF($A30="","",'選手登録'!$C$7)</f>
      </c>
      <c r="P30" s="301"/>
      <c r="Q30" s="301">
        <f>IF($A30="","",'選手登録'!$C$9)</f>
      </c>
      <c r="R30" s="301">
        <f>IF($A30="","",'選手登録'!$C$5)</f>
      </c>
      <c r="S30" s="301">
        <f>IF($A30="","",'選手登録'!$C$6)</f>
      </c>
      <c r="T30" s="301">
        <f>IF($A30="","",'選手登録'!$C$7)</f>
      </c>
      <c r="U30" s="301"/>
      <c r="V30" s="301"/>
      <c r="W30" s="301">
        <f>IF($A30="","",IF(VLOOKUP($A30,'③男子一覧表'!$C$14:$Y$93,7,0)="","",VLOOKUP($A30,'③男子一覧表'!$C$14:$Y$93,7,0)&amp;"男子"&amp;VLOOKUP($A30,'③男子一覧表'!$C$14:$Y$93,8,0)))</f>
      </c>
      <c r="X30" s="302">
        <f>IF($A30="","",IF(VLOOKUP($A30,'③男子一覧表'!$C$14:$Y$93,7,0)="","",VLOOKUP($A30,'③男子一覧表'!$C$14:$Y$93,9,0)))</f>
      </c>
      <c r="Y30" s="301">
        <f>IF($A30="","",IF(VLOOKUP($A30,'③男子一覧表'!$C$14:$Y$93,10,0)="","",VLOOKUP($A30,'③男子一覧表'!$C$14:$Y$93,10,0)&amp;"男子"&amp;VLOOKUP($A30,'③男子一覧表'!$C$14:$Y$93,11,0)))</f>
      </c>
      <c r="Z30" s="302">
        <f>IF($A30="","",IF(VLOOKUP($A30,'③男子一覧表'!$C$14:$Y$93,10,0)="","",VLOOKUP($A30,'③男子一覧表'!$C$14:$Y$93,12,0)))</f>
      </c>
      <c r="AA30" s="301">
        <f>IF($A30="","",IF(VLOOKUP($A30,'③男子一覧表'!$C$14:$Y$93,13,0)="","",VLOOKUP($A30,'③男子一覧表'!$C$14:$Y$93,13,0)&amp;"男子"&amp;VLOOKUP($A30,'③男子一覧表'!$C$14:$Y$93,14,0)))</f>
      </c>
      <c r="AB30" s="302">
        <f>IF($A30="","",IF(VLOOKUP($A30,'③男子一覧表'!$C$14:$Y$93,13,0)="","",VLOOKUP($A30,'③男子一覧表'!$C$14:$Y$93,15,0)))</f>
      </c>
      <c r="AC30" s="301">
        <f>IF($A30="","",IF(VLOOKUP($A30,'③男子一覧表'!$C$14:$Y$93,16,0)="","",VLOOKUP($A30,'③男子一覧表'!$C$14:$Y$93,16,0)&amp;"男子"&amp;VLOOKUP($A30,'③男子一覧表'!$C$14:$Y$93,17,0)))</f>
      </c>
      <c r="AD30" s="303">
        <f>IF($A30="","",IF(VLOOKUP($A30,'③男子一覧表'!$C$14:$Y$93,16,0)="","",VLOOKUP($A30,'③男子一覧表'!$C$14:$Y$93,18,0)))</f>
      </c>
      <c r="AE30" s="301">
        <f>IF($A30="","",IF(VLOOKUP($A30,'③男子一覧表'!$C$14:$Y$93,19,0)="","",VLOOKUP($A30,'③男子一覧表'!$C$14:$Y$93,19,0)&amp;"男子"&amp;VLOOKUP($A30,'③男子一覧表'!$C$14:$Y$93,20,0)))</f>
      </c>
      <c r="AF30" s="303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</c>
      <c r="B31" s="301">
        <f>IF($A31="","",VLOOKUP($A31,'選手登録'!$A$27:$K$106,7,0))</f>
      </c>
      <c r="C31" s="301">
        <f>IF($A31="","",VLOOKUP($A31,'選手登録'!$A$27:$K$106,8,0))</f>
      </c>
      <c r="D31" s="301">
        <f>IF($A31="","",VLOOKUP($A31,'選手登録'!$A$27:$K$106,9,0))</f>
      </c>
      <c r="E31" s="301">
        <f>IF($A31="","",VLOOKUP($A31,'選手登録'!$A$27:$K$106,5,0))</f>
      </c>
      <c r="F31" s="301">
        <f>IF($A31="","",VLOOKUP($A31,'選手登録'!$A$27:$K$106,11,0))</f>
      </c>
      <c r="G31" s="301">
        <f>IF($A31="","",VLOOKUP($A31,'選手登録'!$A$27:$K$106,2,0))</f>
      </c>
      <c r="H31" s="301">
        <f>IF($A31="","",VLOOKUP($A31,'選手登録'!$A$27:$K$106,3,0))</f>
      </c>
      <c r="I31" s="301">
        <f>IF($A31="","",VLOOKUP($A31,'選手登録'!$A$27:$K$106,10,0))</f>
      </c>
      <c r="J31" s="301">
        <f>IF($A31="","",'選手登録'!$C$9)</f>
      </c>
      <c r="K31" s="301"/>
      <c r="L31" s="301">
        <f>IF($A31="","",'選手登録'!$C$4)</f>
      </c>
      <c r="M31" s="301">
        <f>IF($A31="","",'選手登録'!$C$5)</f>
      </c>
      <c r="N31" s="301">
        <f>IF($A31="","",'選手登録'!$C$6)</f>
      </c>
      <c r="O31" s="301">
        <f>IF($A31="","",'選手登録'!$C$7)</f>
      </c>
      <c r="P31" s="301"/>
      <c r="Q31" s="301">
        <f>IF($A31="","",'選手登録'!$C$9)</f>
      </c>
      <c r="R31" s="301">
        <f>IF($A31="","",'選手登録'!$C$5)</f>
      </c>
      <c r="S31" s="301">
        <f>IF($A31="","",'選手登録'!$C$6)</f>
      </c>
      <c r="T31" s="301">
        <f>IF($A31="","",'選手登録'!$C$7)</f>
      </c>
      <c r="U31" s="301"/>
      <c r="V31" s="301"/>
      <c r="W31" s="301">
        <f>IF($A31="","",IF(VLOOKUP($A31,'③男子一覧表'!$C$14:$Y$93,7,0)="","",VLOOKUP($A31,'③男子一覧表'!$C$14:$Y$93,7,0)&amp;"男子"&amp;VLOOKUP($A31,'③男子一覧表'!$C$14:$Y$93,8,0)))</f>
      </c>
      <c r="X31" s="302">
        <f>IF($A31="","",IF(VLOOKUP($A31,'③男子一覧表'!$C$14:$Y$93,7,0)="","",VLOOKUP($A31,'③男子一覧表'!$C$14:$Y$93,9,0)))</f>
      </c>
      <c r="Y31" s="301">
        <f>IF($A31="","",IF(VLOOKUP($A31,'③男子一覧表'!$C$14:$Y$93,10,0)="","",VLOOKUP($A31,'③男子一覧表'!$C$14:$Y$93,10,0)&amp;"男子"&amp;VLOOKUP($A31,'③男子一覧表'!$C$14:$Y$93,11,0)))</f>
      </c>
      <c r="Z31" s="302">
        <f>IF($A31="","",IF(VLOOKUP($A31,'③男子一覧表'!$C$14:$Y$93,10,0)="","",VLOOKUP($A31,'③男子一覧表'!$C$14:$Y$93,12,0)))</f>
      </c>
      <c r="AA31" s="301">
        <f>IF($A31="","",IF(VLOOKUP($A31,'③男子一覧表'!$C$14:$Y$93,13,0)="","",VLOOKUP($A31,'③男子一覧表'!$C$14:$Y$93,13,0)&amp;"男子"&amp;VLOOKUP($A31,'③男子一覧表'!$C$14:$Y$93,14,0)))</f>
      </c>
      <c r="AB31" s="302">
        <f>IF($A31="","",IF(VLOOKUP($A31,'③男子一覧表'!$C$14:$Y$93,13,0)="","",VLOOKUP($A31,'③男子一覧表'!$C$14:$Y$93,15,0)))</f>
      </c>
      <c r="AC31" s="301">
        <f>IF($A31="","",IF(VLOOKUP($A31,'③男子一覧表'!$C$14:$Y$93,16,0)="","",VLOOKUP($A31,'③男子一覧表'!$C$14:$Y$93,16,0)&amp;"男子"&amp;VLOOKUP($A31,'③男子一覧表'!$C$14:$Y$93,17,0)))</f>
      </c>
      <c r="AD31" s="303">
        <f>IF($A31="","",IF(VLOOKUP($A31,'③男子一覧表'!$C$14:$Y$93,16,0)="","",VLOOKUP($A31,'③男子一覧表'!$C$14:$Y$93,18,0)))</f>
      </c>
      <c r="AE31" s="301">
        <f>IF($A31="","",IF(VLOOKUP($A31,'③男子一覧表'!$C$14:$Y$93,19,0)="","",VLOOKUP($A31,'③男子一覧表'!$C$14:$Y$93,19,0)&amp;"男子"&amp;VLOOKUP($A31,'③男子一覧表'!$C$14:$Y$93,20,0)))</f>
      </c>
      <c r="AF31" s="303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</c>
      <c r="B32" s="301">
        <f>IF($A32="","",VLOOKUP($A32,'選手登録'!$A$27:$K$106,7,0))</f>
      </c>
      <c r="C32" s="301">
        <f>IF($A32="","",VLOOKUP($A32,'選手登録'!$A$27:$K$106,8,0))</f>
      </c>
      <c r="D32" s="301">
        <f>IF($A32="","",VLOOKUP($A32,'選手登録'!$A$27:$K$106,9,0))</f>
      </c>
      <c r="E32" s="301">
        <f>IF($A32="","",VLOOKUP($A32,'選手登録'!$A$27:$K$106,5,0))</f>
      </c>
      <c r="F32" s="301">
        <f>IF($A32="","",VLOOKUP($A32,'選手登録'!$A$27:$K$106,11,0))</f>
      </c>
      <c r="G32" s="301">
        <f>IF($A32="","",VLOOKUP($A32,'選手登録'!$A$27:$K$106,2,0))</f>
      </c>
      <c r="H32" s="301">
        <f>IF($A32="","",VLOOKUP($A32,'選手登録'!$A$27:$K$106,3,0))</f>
      </c>
      <c r="I32" s="301">
        <f>IF($A32="","",VLOOKUP($A32,'選手登録'!$A$27:$K$106,10,0))</f>
      </c>
      <c r="J32" s="301">
        <f>IF($A32="","",'選手登録'!$C$9)</f>
      </c>
      <c r="K32" s="301"/>
      <c r="L32" s="301">
        <f>IF($A32="","",'選手登録'!$C$4)</f>
      </c>
      <c r="M32" s="301">
        <f>IF($A32="","",'選手登録'!$C$5)</f>
      </c>
      <c r="N32" s="301">
        <f>IF($A32="","",'選手登録'!$C$6)</f>
      </c>
      <c r="O32" s="301">
        <f>IF($A32="","",'選手登録'!$C$7)</f>
      </c>
      <c r="P32" s="301"/>
      <c r="Q32" s="301">
        <f>IF($A32="","",'選手登録'!$C$9)</f>
      </c>
      <c r="R32" s="301">
        <f>IF($A32="","",'選手登録'!$C$5)</f>
      </c>
      <c r="S32" s="301">
        <f>IF($A32="","",'選手登録'!$C$6)</f>
      </c>
      <c r="T32" s="301">
        <f>IF($A32="","",'選手登録'!$C$7)</f>
      </c>
      <c r="U32" s="301"/>
      <c r="V32" s="301"/>
      <c r="W32" s="301">
        <f>IF($A32="","",IF(VLOOKUP($A32,'③男子一覧表'!$C$14:$Y$93,7,0)="","",VLOOKUP($A32,'③男子一覧表'!$C$14:$Y$93,7,0)&amp;"男子"&amp;VLOOKUP($A32,'③男子一覧表'!$C$14:$Y$93,8,0)))</f>
      </c>
      <c r="X32" s="302">
        <f>IF($A32="","",IF(VLOOKUP($A32,'③男子一覧表'!$C$14:$Y$93,7,0)="","",VLOOKUP($A32,'③男子一覧表'!$C$14:$Y$93,9,0)))</f>
      </c>
      <c r="Y32" s="301">
        <f>IF($A32="","",IF(VLOOKUP($A32,'③男子一覧表'!$C$14:$Y$93,10,0)="","",VLOOKUP($A32,'③男子一覧表'!$C$14:$Y$93,10,0)&amp;"男子"&amp;VLOOKUP($A32,'③男子一覧表'!$C$14:$Y$93,11,0)))</f>
      </c>
      <c r="Z32" s="302">
        <f>IF($A32="","",IF(VLOOKUP($A32,'③男子一覧表'!$C$14:$Y$93,10,0)="","",VLOOKUP($A32,'③男子一覧表'!$C$14:$Y$93,12,0)))</f>
      </c>
      <c r="AA32" s="301">
        <f>IF($A32="","",IF(VLOOKUP($A32,'③男子一覧表'!$C$14:$Y$93,13,0)="","",VLOOKUP($A32,'③男子一覧表'!$C$14:$Y$93,13,0)&amp;"男子"&amp;VLOOKUP($A32,'③男子一覧表'!$C$14:$Y$93,14,0)))</f>
      </c>
      <c r="AB32" s="302">
        <f>IF($A32="","",IF(VLOOKUP($A32,'③男子一覧表'!$C$14:$Y$93,13,0)="","",VLOOKUP($A32,'③男子一覧表'!$C$14:$Y$93,15,0)))</f>
      </c>
      <c r="AC32" s="301">
        <f>IF($A32="","",IF(VLOOKUP($A32,'③男子一覧表'!$C$14:$Y$93,16,0)="","",VLOOKUP($A32,'③男子一覧表'!$C$14:$Y$93,16,0)&amp;"男子"&amp;VLOOKUP($A32,'③男子一覧表'!$C$14:$Y$93,17,0)))</f>
      </c>
      <c r="AD32" s="303">
        <f>IF($A32="","",IF(VLOOKUP($A32,'③男子一覧表'!$C$14:$Y$93,16,0)="","",VLOOKUP($A32,'③男子一覧表'!$C$14:$Y$93,18,0)))</f>
      </c>
      <c r="AE32" s="301">
        <f>IF($A32="","",IF(VLOOKUP($A32,'③男子一覧表'!$C$14:$Y$93,19,0)="","",VLOOKUP($A32,'③男子一覧表'!$C$14:$Y$93,19,0)&amp;"男子"&amp;VLOOKUP($A32,'③男子一覧表'!$C$14:$Y$93,20,0)))</f>
      </c>
      <c r="AF32" s="303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</c>
      <c r="B33" s="301">
        <f>IF($A33="","",VLOOKUP($A33,'選手登録'!$A$27:$K$106,7,0))</f>
      </c>
      <c r="C33" s="301">
        <f>IF($A33="","",VLOOKUP($A33,'選手登録'!$A$27:$K$106,8,0))</f>
      </c>
      <c r="D33" s="301">
        <f>IF($A33="","",VLOOKUP($A33,'選手登録'!$A$27:$K$106,9,0))</f>
      </c>
      <c r="E33" s="301">
        <f>IF($A33="","",VLOOKUP($A33,'選手登録'!$A$27:$K$106,5,0))</f>
      </c>
      <c r="F33" s="301">
        <f>IF($A33="","",VLOOKUP($A33,'選手登録'!$A$27:$K$106,11,0))</f>
      </c>
      <c r="G33" s="301">
        <f>IF($A33="","",VLOOKUP($A33,'選手登録'!$A$27:$K$106,2,0))</f>
      </c>
      <c r="H33" s="301">
        <f>IF($A33="","",VLOOKUP($A33,'選手登録'!$A$27:$K$106,3,0))</f>
      </c>
      <c r="I33" s="301">
        <f>IF($A33="","",VLOOKUP($A33,'選手登録'!$A$27:$K$106,10,0))</f>
      </c>
      <c r="J33" s="301">
        <f>IF($A33="","",'選手登録'!$C$9)</f>
      </c>
      <c r="K33" s="301"/>
      <c r="L33" s="301">
        <f>IF($A33="","",'選手登録'!$C$4)</f>
      </c>
      <c r="M33" s="301">
        <f>IF($A33="","",'選手登録'!$C$5)</f>
      </c>
      <c r="N33" s="301">
        <f>IF($A33="","",'選手登録'!$C$6)</f>
      </c>
      <c r="O33" s="301">
        <f>IF($A33="","",'選手登録'!$C$7)</f>
      </c>
      <c r="P33" s="301"/>
      <c r="Q33" s="301">
        <f>IF($A33="","",'選手登録'!$C$9)</f>
      </c>
      <c r="R33" s="301">
        <f>IF($A33="","",'選手登録'!$C$5)</f>
      </c>
      <c r="S33" s="301">
        <f>IF($A33="","",'選手登録'!$C$6)</f>
      </c>
      <c r="T33" s="301">
        <f>IF($A33="","",'選手登録'!$C$7)</f>
      </c>
      <c r="U33" s="301"/>
      <c r="V33" s="301"/>
      <c r="W33" s="301">
        <f>IF($A33="","",IF(VLOOKUP($A33,'③男子一覧表'!$C$14:$Y$93,7,0)="","",VLOOKUP($A33,'③男子一覧表'!$C$14:$Y$93,7,0)&amp;"男子"&amp;VLOOKUP($A33,'③男子一覧表'!$C$14:$Y$93,8,0)))</f>
      </c>
      <c r="X33" s="302">
        <f>IF($A33="","",IF(VLOOKUP($A33,'③男子一覧表'!$C$14:$Y$93,7,0)="","",VLOOKUP($A33,'③男子一覧表'!$C$14:$Y$93,9,0)))</f>
      </c>
      <c r="Y33" s="301">
        <f>IF($A33="","",IF(VLOOKUP($A33,'③男子一覧表'!$C$14:$Y$93,10,0)="","",VLOOKUP($A33,'③男子一覧表'!$C$14:$Y$93,10,0)&amp;"男子"&amp;VLOOKUP($A33,'③男子一覧表'!$C$14:$Y$93,11,0)))</f>
      </c>
      <c r="Z33" s="302">
        <f>IF($A33="","",IF(VLOOKUP($A33,'③男子一覧表'!$C$14:$Y$93,10,0)="","",VLOOKUP($A33,'③男子一覧表'!$C$14:$Y$93,12,0)))</f>
      </c>
      <c r="AA33" s="301">
        <f>IF($A33="","",IF(VLOOKUP($A33,'③男子一覧表'!$C$14:$Y$93,13,0)="","",VLOOKUP($A33,'③男子一覧表'!$C$14:$Y$93,13,0)&amp;"男子"&amp;VLOOKUP($A33,'③男子一覧表'!$C$14:$Y$93,14,0)))</f>
      </c>
      <c r="AB33" s="302">
        <f>IF($A33="","",IF(VLOOKUP($A33,'③男子一覧表'!$C$14:$Y$93,13,0)="","",VLOOKUP($A33,'③男子一覧表'!$C$14:$Y$93,15,0)))</f>
      </c>
      <c r="AC33" s="301">
        <f>IF($A33="","",IF(VLOOKUP($A33,'③男子一覧表'!$C$14:$Y$93,16,0)="","",VLOOKUP($A33,'③男子一覧表'!$C$14:$Y$93,16,0)&amp;"男子"&amp;VLOOKUP($A33,'③男子一覧表'!$C$14:$Y$93,17,0)))</f>
      </c>
      <c r="AD33" s="303">
        <f>IF($A33="","",IF(VLOOKUP($A33,'③男子一覧表'!$C$14:$Y$93,16,0)="","",VLOOKUP($A33,'③男子一覧表'!$C$14:$Y$93,18,0)))</f>
      </c>
      <c r="AE33" s="301">
        <f>IF($A33="","",IF(VLOOKUP($A33,'③男子一覧表'!$C$14:$Y$93,19,0)="","",VLOOKUP($A33,'③男子一覧表'!$C$14:$Y$93,19,0)&amp;"男子"&amp;VLOOKUP($A33,'③男子一覧表'!$C$14:$Y$93,20,0)))</f>
      </c>
      <c r="AF33" s="303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</c>
      <c r="B34" s="301">
        <f>IF($A34="","",VLOOKUP($A34,'選手登録'!$A$27:$K$106,7,0))</f>
      </c>
      <c r="C34" s="301">
        <f>IF($A34="","",VLOOKUP($A34,'選手登録'!$A$27:$K$106,8,0))</f>
      </c>
      <c r="D34" s="301">
        <f>IF($A34="","",VLOOKUP($A34,'選手登録'!$A$27:$K$106,9,0))</f>
      </c>
      <c r="E34" s="301">
        <f>IF($A34="","",VLOOKUP($A34,'選手登録'!$A$27:$K$106,5,0))</f>
      </c>
      <c r="F34" s="301">
        <f>IF($A34="","",VLOOKUP($A34,'選手登録'!$A$27:$K$106,11,0))</f>
      </c>
      <c r="G34" s="301">
        <f>IF($A34="","",VLOOKUP($A34,'選手登録'!$A$27:$K$106,2,0))</f>
      </c>
      <c r="H34" s="301">
        <f>IF($A34="","",VLOOKUP($A34,'選手登録'!$A$27:$K$106,3,0))</f>
      </c>
      <c r="I34" s="301">
        <f>IF($A34="","",VLOOKUP($A34,'選手登録'!$A$27:$K$106,10,0))</f>
      </c>
      <c r="J34" s="301">
        <f>IF($A34="","",'選手登録'!$C$9)</f>
      </c>
      <c r="K34" s="301"/>
      <c r="L34" s="301">
        <f>IF($A34="","",'選手登録'!$C$4)</f>
      </c>
      <c r="M34" s="301">
        <f>IF($A34="","",'選手登録'!$C$5)</f>
      </c>
      <c r="N34" s="301">
        <f>IF($A34="","",'選手登録'!$C$6)</f>
      </c>
      <c r="O34" s="301">
        <f>IF($A34="","",'選手登録'!$C$7)</f>
      </c>
      <c r="P34" s="301"/>
      <c r="Q34" s="301">
        <f>IF($A34="","",'選手登録'!$C$9)</f>
      </c>
      <c r="R34" s="301">
        <f>IF($A34="","",'選手登録'!$C$5)</f>
      </c>
      <c r="S34" s="301">
        <f>IF($A34="","",'選手登録'!$C$6)</f>
      </c>
      <c r="T34" s="301">
        <f>IF($A34="","",'選手登録'!$C$7)</f>
      </c>
      <c r="U34" s="301"/>
      <c r="V34" s="301"/>
      <c r="W34" s="301">
        <f>IF($A34="","",IF(VLOOKUP($A34,'③男子一覧表'!$C$14:$Y$93,7,0)="","",VLOOKUP($A34,'③男子一覧表'!$C$14:$Y$93,7,0)&amp;"男子"&amp;VLOOKUP($A34,'③男子一覧表'!$C$14:$Y$93,8,0)))</f>
      </c>
      <c r="X34" s="302">
        <f>IF($A34="","",IF(VLOOKUP($A34,'③男子一覧表'!$C$14:$Y$93,7,0)="","",VLOOKUP($A34,'③男子一覧表'!$C$14:$Y$93,9,0)))</f>
      </c>
      <c r="Y34" s="301">
        <f>IF($A34="","",IF(VLOOKUP($A34,'③男子一覧表'!$C$14:$Y$93,10,0)="","",VLOOKUP($A34,'③男子一覧表'!$C$14:$Y$93,10,0)&amp;"男子"&amp;VLOOKUP($A34,'③男子一覧表'!$C$14:$Y$93,11,0)))</f>
      </c>
      <c r="Z34" s="302">
        <f>IF($A34="","",IF(VLOOKUP($A34,'③男子一覧表'!$C$14:$Y$93,10,0)="","",VLOOKUP($A34,'③男子一覧表'!$C$14:$Y$93,12,0)))</f>
      </c>
      <c r="AA34" s="301">
        <f>IF($A34="","",IF(VLOOKUP($A34,'③男子一覧表'!$C$14:$Y$93,13,0)="","",VLOOKUP($A34,'③男子一覧表'!$C$14:$Y$93,13,0)&amp;"男子"&amp;VLOOKUP($A34,'③男子一覧表'!$C$14:$Y$93,14,0)))</f>
      </c>
      <c r="AB34" s="302">
        <f>IF($A34="","",IF(VLOOKUP($A34,'③男子一覧表'!$C$14:$Y$93,13,0)="","",VLOOKUP($A34,'③男子一覧表'!$C$14:$Y$93,15,0)))</f>
      </c>
      <c r="AC34" s="301">
        <f>IF($A34="","",IF(VLOOKUP($A34,'③男子一覧表'!$C$14:$Y$93,16,0)="","",VLOOKUP($A34,'③男子一覧表'!$C$14:$Y$93,16,0)&amp;"男子"&amp;VLOOKUP($A34,'③男子一覧表'!$C$14:$Y$93,17,0)))</f>
      </c>
      <c r="AD34" s="303">
        <f>IF($A34="","",IF(VLOOKUP($A34,'③男子一覧表'!$C$14:$Y$93,16,0)="","",VLOOKUP($A34,'③男子一覧表'!$C$14:$Y$93,18,0)))</f>
      </c>
      <c r="AE34" s="301">
        <f>IF($A34="","",IF(VLOOKUP($A34,'③男子一覧表'!$C$14:$Y$93,19,0)="","",VLOOKUP($A34,'③男子一覧表'!$C$14:$Y$93,19,0)&amp;"男子"&amp;VLOOKUP($A34,'③男子一覧表'!$C$14:$Y$93,20,0)))</f>
      </c>
      <c r="AF34" s="303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</c>
      <c r="B35" s="301">
        <f>IF($A35="","",VLOOKUP($A35,'選手登録'!$A$27:$K$106,7,0))</f>
      </c>
      <c r="C35" s="301">
        <f>IF($A35="","",VLOOKUP($A35,'選手登録'!$A$27:$K$106,8,0))</f>
      </c>
      <c r="D35" s="301">
        <f>IF($A35="","",VLOOKUP($A35,'選手登録'!$A$27:$K$106,9,0))</f>
      </c>
      <c r="E35" s="301">
        <f>IF($A35="","",VLOOKUP($A35,'選手登録'!$A$27:$K$106,5,0))</f>
      </c>
      <c r="F35" s="301">
        <f>IF($A35="","",VLOOKUP($A35,'選手登録'!$A$27:$K$106,11,0))</f>
      </c>
      <c r="G35" s="301">
        <f>IF($A35="","",VLOOKUP($A35,'選手登録'!$A$27:$K$106,2,0))</f>
      </c>
      <c r="H35" s="301">
        <f>IF($A35="","",VLOOKUP($A35,'選手登録'!$A$27:$K$106,3,0))</f>
      </c>
      <c r="I35" s="301">
        <f>IF($A35="","",VLOOKUP($A35,'選手登録'!$A$27:$K$106,10,0))</f>
      </c>
      <c r="J35" s="301">
        <f>IF($A35="","",'選手登録'!$C$9)</f>
      </c>
      <c r="K35" s="301"/>
      <c r="L35" s="301">
        <f>IF($A35="","",'選手登録'!$C$4)</f>
      </c>
      <c r="M35" s="301">
        <f>IF($A35="","",'選手登録'!$C$5)</f>
      </c>
      <c r="N35" s="301">
        <f>IF($A35="","",'選手登録'!$C$6)</f>
      </c>
      <c r="O35" s="301">
        <f>IF($A35="","",'選手登録'!$C$7)</f>
      </c>
      <c r="P35" s="301"/>
      <c r="Q35" s="301">
        <f>IF($A35="","",'選手登録'!$C$9)</f>
      </c>
      <c r="R35" s="301">
        <f>IF($A35="","",'選手登録'!$C$5)</f>
      </c>
      <c r="S35" s="301">
        <f>IF($A35="","",'選手登録'!$C$6)</f>
      </c>
      <c r="T35" s="301">
        <f>IF($A35="","",'選手登録'!$C$7)</f>
      </c>
      <c r="U35" s="301"/>
      <c r="V35" s="301"/>
      <c r="W35" s="301">
        <f>IF($A35="","",IF(VLOOKUP($A35,'③男子一覧表'!$C$14:$Y$93,7,0)="","",VLOOKUP($A35,'③男子一覧表'!$C$14:$Y$93,7,0)&amp;"男子"&amp;VLOOKUP($A35,'③男子一覧表'!$C$14:$Y$93,8,0)))</f>
      </c>
      <c r="X35" s="302">
        <f>IF($A35="","",IF(VLOOKUP($A35,'③男子一覧表'!$C$14:$Y$93,7,0)="","",VLOOKUP($A35,'③男子一覧表'!$C$14:$Y$93,9,0)))</f>
      </c>
      <c r="Y35" s="301">
        <f>IF($A35="","",IF(VLOOKUP($A35,'③男子一覧表'!$C$14:$Y$93,10,0)="","",VLOOKUP($A35,'③男子一覧表'!$C$14:$Y$93,10,0)&amp;"男子"&amp;VLOOKUP($A35,'③男子一覧表'!$C$14:$Y$93,11,0)))</f>
      </c>
      <c r="Z35" s="302">
        <f>IF($A35="","",IF(VLOOKUP($A35,'③男子一覧表'!$C$14:$Y$93,10,0)="","",VLOOKUP($A35,'③男子一覧表'!$C$14:$Y$93,12,0)))</f>
      </c>
      <c r="AA35" s="301">
        <f>IF($A35="","",IF(VLOOKUP($A35,'③男子一覧表'!$C$14:$Y$93,13,0)="","",VLOOKUP($A35,'③男子一覧表'!$C$14:$Y$93,13,0)&amp;"男子"&amp;VLOOKUP($A35,'③男子一覧表'!$C$14:$Y$93,14,0)))</f>
      </c>
      <c r="AB35" s="302">
        <f>IF($A35="","",IF(VLOOKUP($A35,'③男子一覧表'!$C$14:$Y$93,13,0)="","",VLOOKUP($A35,'③男子一覧表'!$C$14:$Y$93,15,0)))</f>
      </c>
      <c r="AC35" s="301">
        <f>IF($A35="","",IF(VLOOKUP($A35,'③男子一覧表'!$C$14:$Y$93,16,0)="","",VLOOKUP($A35,'③男子一覧表'!$C$14:$Y$93,16,0)&amp;"男子"&amp;VLOOKUP($A35,'③男子一覧表'!$C$14:$Y$93,17,0)))</f>
      </c>
      <c r="AD35" s="303">
        <f>IF($A35="","",IF(VLOOKUP($A35,'③男子一覧表'!$C$14:$Y$93,16,0)="","",VLOOKUP($A35,'③男子一覧表'!$C$14:$Y$93,18,0)))</f>
      </c>
      <c r="AE35" s="301">
        <f>IF($A35="","",IF(VLOOKUP($A35,'③男子一覧表'!$C$14:$Y$93,19,0)="","",VLOOKUP($A35,'③男子一覧表'!$C$14:$Y$93,19,0)&amp;"男子"&amp;VLOOKUP($A35,'③男子一覧表'!$C$14:$Y$93,20,0)))</f>
      </c>
      <c r="AF35" s="303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</c>
      <c r="B36" s="301">
        <f>IF($A36="","",VLOOKUP($A36,'選手登録'!$A$27:$K$106,7,0))</f>
      </c>
      <c r="C36" s="301">
        <f>IF($A36="","",VLOOKUP($A36,'選手登録'!$A$27:$K$106,8,0))</f>
      </c>
      <c r="D36" s="301">
        <f>IF($A36="","",VLOOKUP($A36,'選手登録'!$A$27:$K$106,9,0))</f>
      </c>
      <c r="E36" s="301">
        <f>IF($A36="","",VLOOKUP($A36,'選手登録'!$A$27:$K$106,5,0))</f>
      </c>
      <c r="F36" s="301">
        <f>IF($A36="","",VLOOKUP($A36,'選手登録'!$A$27:$K$106,11,0))</f>
      </c>
      <c r="G36" s="301">
        <f>IF($A36="","",VLOOKUP($A36,'選手登録'!$A$27:$K$106,2,0))</f>
      </c>
      <c r="H36" s="301">
        <f>IF($A36="","",VLOOKUP($A36,'選手登録'!$A$27:$K$106,3,0))</f>
      </c>
      <c r="I36" s="301">
        <f>IF($A36="","",VLOOKUP($A36,'選手登録'!$A$27:$K$106,10,0))</f>
      </c>
      <c r="J36" s="301">
        <f>IF($A36="","",'選手登録'!$C$9)</f>
      </c>
      <c r="K36" s="301"/>
      <c r="L36" s="301">
        <f>IF($A36="","",'選手登録'!$C$4)</f>
      </c>
      <c r="M36" s="301">
        <f>IF($A36="","",'選手登録'!$C$5)</f>
      </c>
      <c r="N36" s="301">
        <f>IF($A36="","",'選手登録'!$C$6)</f>
      </c>
      <c r="O36" s="301">
        <f>IF($A36="","",'選手登録'!$C$7)</f>
      </c>
      <c r="P36" s="301"/>
      <c r="Q36" s="301">
        <f>IF($A36="","",'選手登録'!$C$9)</f>
      </c>
      <c r="R36" s="301">
        <f>IF($A36="","",'選手登録'!$C$5)</f>
      </c>
      <c r="S36" s="301">
        <f>IF($A36="","",'選手登録'!$C$6)</f>
      </c>
      <c r="T36" s="301">
        <f>IF($A36="","",'選手登録'!$C$7)</f>
      </c>
      <c r="U36" s="301"/>
      <c r="V36" s="301"/>
      <c r="W36" s="301">
        <f>IF($A36="","",IF(VLOOKUP($A36,'③男子一覧表'!$C$14:$Y$93,7,0)="","",VLOOKUP($A36,'③男子一覧表'!$C$14:$Y$93,7,0)&amp;"男子"&amp;VLOOKUP($A36,'③男子一覧表'!$C$14:$Y$93,8,0)))</f>
      </c>
      <c r="X36" s="302">
        <f>IF($A36="","",IF(VLOOKUP($A36,'③男子一覧表'!$C$14:$Y$93,7,0)="","",VLOOKUP($A36,'③男子一覧表'!$C$14:$Y$93,9,0)))</f>
      </c>
      <c r="Y36" s="301">
        <f>IF($A36="","",IF(VLOOKUP($A36,'③男子一覧表'!$C$14:$Y$93,10,0)="","",VLOOKUP($A36,'③男子一覧表'!$C$14:$Y$93,10,0)&amp;"男子"&amp;VLOOKUP($A36,'③男子一覧表'!$C$14:$Y$93,11,0)))</f>
      </c>
      <c r="Z36" s="302">
        <f>IF($A36="","",IF(VLOOKUP($A36,'③男子一覧表'!$C$14:$Y$93,10,0)="","",VLOOKUP($A36,'③男子一覧表'!$C$14:$Y$93,12,0)))</f>
      </c>
      <c r="AA36" s="301">
        <f>IF($A36="","",IF(VLOOKUP($A36,'③男子一覧表'!$C$14:$Y$93,13,0)="","",VLOOKUP($A36,'③男子一覧表'!$C$14:$Y$93,13,0)&amp;"男子"&amp;VLOOKUP($A36,'③男子一覧表'!$C$14:$Y$93,14,0)))</f>
      </c>
      <c r="AB36" s="302">
        <f>IF($A36="","",IF(VLOOKUP($A36,'③男子一覧表'!$C$14:$Y$93,13,0)="","",VLOOKUP($A36,'③男子一覧表'!$C$14:$Y$93,15,0)))</f>
      </c>
      <c r="AC36" s="301">
        <f>IF($A36="","",IF(VLOOKUP($A36,'③男子一覧表'!$C$14:$Y$93,16,0)="","",VLOOKUP($A36,'③男子一覧表'!$C$14:$Y$93,16,0)&amp;"男子"&amp;VLOOKUP($A36,'③男子一覧表'!$C$14:$Y$93,17,0)))</f>
      </c>
      <c r="AD36" s="303">
        <f>IF($A36="","",IF(VLOOKUP($A36,'③男子一覧表'!$C$14:$Y$93,16,0)="","",VLOOKUP($A36,'③男子一覧表'!$C$14:$Y$93,18,0)))</f>
      </c>
      <c r="AE36" s="301">
        <f>IF($A36="","",IF(VLOOKUP($A36,'③男子一覧表'!$C$14:$Y$93,19,0)="","",VLOOKUP($A36,'③男子一覧表'!$C$14:$Y$93,19,0)&amp;"男子"&amp;VLOOKUP($A36,'③男子一覧表'!$C$14:$Y$93,20,0)))</f>
      </c>
      <c r="AF36" s="303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</c>
      <c r="B37" s="301">
        <f>IF($A37="","",VLOOKUP($A37,'選手登録'!$A$27:$K$106,7,0))</f>
      </c>
      <c r="C37" s="301">
        <f>IF($A37="","",VLOOKUP($A37,'選手登録'!$A$27:$K$106,8,0))</f>
      </c>
      <c r="D37" s="301">
        <f>IF($A37="","",VLOOKUP($A37,'選手登録'!$A$27:$K$106,9,0))</f>
      </c>
      <c r="E37" s="301">
        <f>IF($A37="","",VLOOKUP($A37,'選手登録'!$A$27:$K$106,5,0))</f>
      </c>
      <c r="F37" s="301">
        <f>IF($A37="","",VLOOKUP($A37,'選手登録'!$A$27:$K$106,11,0))</f>
      </c>
      <c r="G37" s="301">
        <f>IF($A37="","",VLOOKUP($A37,'選手登録'!$A$27:$K$106,2,0))</f>
      </c>
      <c r="H37" s="301">
        <f>IF($A37="","",VLOOKUP($A37,'選手登録'!$A$27:$K$106,3,0))</f>
      </c>
      <c r="I37" s="301">
        <f>IF($A37="","",VLOOKUP($A37,'選手登録'!$A$27:$K$106,10,0))</f>
      </c>
      <c r="J37" s="301">
        <f>IF($A37="","",'選手登録'!$C$9)</f>
      </c>
      <c r="K37" s="301"/>
      <c r="L37" s="301">
        <f>IF($A37="","",'選手登録'!$C$4)</f>
      </c>
      <c r="M37" s="301">
        <f>IF($A37="","",'選手登録'!$C$5)</f>
      </c>
      <c r="N37" s="301">
        <f>IF($A37="","",'選手登録'!$C$6)</f>
      </c>
      <c r="O37" s="301">
        <f>IF($A37="","",'選手登録'!$C$7)</f>
      </c>
      <c r="P37" s="301"/>
      <c r="Q37" s="301">
        <f>IF($A37="","",'選手登録'!$C$9)</f>
      </c>
      <c r="R37" s="301">
        <f>IF($A37="","",'選手登録'!$C$5)</f>
      </c>
      <c r="S37" s="301">
        <f>IF($A37="","",'選手登録'!$C$6)</f>
      </c>
      <c r="T37" s="301">
        <f>IF($A37="","",'選手登録'!$C$7)</f>
      </c>
      <c r="U37" s="301"/>
      <c r="V37" s="301"/>
      <c r="W37" s="301">
        <f>IF($A37="","",IF(VLOOKUP($A37,'③男子一覧表'!$C$14:$Y$93,7,0)="","",VLOOKUP($A37,'③男子一覧表'!$C$14:$Y$93,7,0)&amp;"男子"&amp;VLOOKUP($A37,'③男子一覧表'!$C$14:$Y$93,8,0)))</f>
      </c>
      <c r="X37" s="302">
        <f>IF($A37="","",IF(VLOOKUP($A37,'③男子一覧表'!$C$14:$Y$93,7,0)="","",VLOOKUP($A37,'③男子一覧表'!$C$14:$Y$93,9,0)))</f>
      </c>
      <c r="Y37" s="301">
        <f>IF($A37="","",IF(VLOOKUP($A37,'③男子一覧表'!$C$14:$Y$93,10,0)="","",VLOOKUP($A37,'③男子一覧表'!$C$14:$Y$93,10,0)&amp;"男子"&amp;VLOOKUP($A37,'③男子一覧表'!$C$14:$Y$93,11,0)))</f>
      </c>
      <c r="Z37" s="302">
        <f>IF($A37="","",IF(VLOOKUP($A37,'③男子一覧表'!$C$14:$Y$93,10,0)="","",VLOOKUP($A37,'③男子一覧表'!$C$14:$Y$93,12,0)))</f>
      </c>
      <c r="AA37" s="301">
        <f>IF($A37="","",IF(VLOOKUP($A37,'③男子一覧表'!$C$14:$Y$93,13,0)="","",VLOOKUP($A37,'③男子一覧表'!$C$14:$Y$93,13,0)&amp;"男子"&amp;VLOOKUP($A37,'③男子一覧表'!$C$14:$Y$93,14,0)))</f>
      </c>
      <c r="AB37" s="302">
        <f>IF($A37="","",IF(VLOOKUP($A37,'③男子一覧表'!$C$14:$Y$93,13,0)="","",VLOOKUP($A37,'③男子一覧表'!$C$14:$Y$93,15,0)))</f>
      </c>
      <c r="AC37" s="301">
        <f>IF($A37="","",IF(VLOOKUP($A37,'③男子一覧表'!$C$14:$Y$93,16,0)="","",VLOOKUP($A37,'③男子一覧表'!$C$14:$Y$93,16,0)&amp;"男子"&amp;VLOOKUP($A37,'③男子一覧表'!$C$14:$Y$93,17,0)))</f>
      </c>
      <c r="AD37" s="303">
        <f>IF($A37="","",IF(VLOOKUP($A37,'③男子一覧表'!$C$14:$Y$93,16,0)="","",VLOOKUP($A37,'③男子一覧表'!$C$14:$Y$93,18,0)))</f>
      </c>
      <c r="AE37" s="301">
        <f>IF($A37="","",IF(VLOOKUP($A37,'③男子一覧表'!$C$14:$Y$93,19,0)="","",VLOOKUP($A37,'③男子一覧表'!$C$14:$Y$93,19,0)&amp;"男子"&amp;VLOOKUP($A37,'③男子一覧表'!$C$14:$Y$93,20,0)))</f>
      </c>
      <c r="AF37" s="303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</c>
      <c r="B38" s="301">
        <f>IF($A38="","",VLOOKUP($A38,'選手登録'!$A$27:$K$106,7,0))</f>
      </c>
      <c r="C38" s="301">
        <f>IF($A38="","",VLOOKUP($A38,'選手登録'!$A$27:$K$106,8,0))</f>
      </c>
      <c r="D38" s="301">
        <f>IF($A38="","",VLOOKUP($A38,'選手登録'!$A$27:$K$106,9,0))</f>
      </c>
      <c r="E38" s="301">
        <f>IF($A38="","",VLOOKUP($A38,'選手登録'!$A$27:$K$106,5,0))</f>
      </c>
      <c r="F38" s="301">
        <f>IF($A38="","",VLOOKUP($A38,'選手登録'!$A$27:$K$106,11,0))</f>
      </c>
      <c r="G38" s="301">
        <f>IF($A38="","",VLOOKUP($A38,'選手登録'!$A$27:$K$106,2,0))</f>
      </c>
      <c r="H38" s="301">
        <f>IF($A38="","",VLOOKUP($A38,'選手登録'!$A$27:$K$106,3,0))</f>
      </c>
      <c r="I38" s="301">
        <f>IF($A38="","",VLOOKUP($A38,'選手登録'!$A$27:$K$106,10,0))</f>
      </c>
      <c r="J38" s="301">
        <f>IF($A38="","",'選手登録'!$C$9)</f>
      </c>
      <c r="K38" s="301"/>
      <c r="L38" s="301">
        <f>IF($A38="","",'選手登録'!$C$4)</f>
      </c>
      <c r="M38" s="301">
        <f>IF($A38="","",'選手登録'!$C$5)</f>
      </c>
      <c r="N38" s="301">
        <f>IF($A38="","",'選手登録'!$C$6)</f>
      </c>
      <c r="O38" s="301">
        <f>IF($A38="","",'選手登録'!$C$7)</f>
      </c>
      <c r="P38" s="301"/>
      <c r="Q38" s="301">
        <f>IF($A38="","",'選手登録'!$C$9)</f>
      </c>
      <c r="R38" s="301">
        <f>IF($A38="","",'選手登録'!$C$5)</f>
      </c>
      <c r="S38" s="301">
        <f>IF($A38="","",'選手登録'!$C$6)</f>
      </c>
      <c r="T38" s="301">
        <f>IF($A38="","",'選手登録'!$C$7)</f>
      </c>
      <c r="U38" s="301"/>
      <c r="V38" s="301"/>
      <c r="W38" s="301">
        <f>IF($A38="","",IF(VLOOKUP($A38,'③男子一覧表'!$C$14:$Y$93,7,0)="","",VLOOKUP($A38,'③男子一覧表'!$C$14:$Y$93,7,0)&amp;"男子"&amp;VLOOKUP($A38,'③男子一覧表'!$C$14:$Y$93,8,0)))</f>
      </c>
      <c r="X38" s="302">
        <f>IF($A38="","",IF(VLOOKUP($A38,'③男子一覧表'!$C$14:$Y$93,7,0)="","",VLOOKUP($A38,'③男子一覧表'!$C$14:$Y$93,9,0)))</f>
      </c>
      <c r="Y38" s="301">
        <f>IF($A38="","",IF(VLOOKUP($A38,'③男子一覧表'!$C$14:$Y$93,10,0)="","",VLOOKUP($A38,'③男子一覧表'!$C$14:$Y$93,10,0)&amp;"男子"&amp;VLOOKUP($A38,'③男子一覧表'!$C$14:$Y$93,11,0)))</f>
      </c>
      <c r="Z38" s="302">
        <f>IF($A38="","",IF(VLOOKUP($A38,'③男子一覧表'!$C$14:$Y$93,10,0)="","",VLOOKUP($A38,'③男子一覧表'!$C$14:$Y$93,12,0)))</f>
      </c>
      <c r="AA38" s="301">
        <f>IF($A38="","",IF(VLOOKUP($A38,'③男子一覧表'!$C$14:$Y$93,13,0)="","",VLOOKUP($A38,'③男子一覧表'!$C$14:$Y$93,13,0)&amp;"男子"&amp;VLOOKUP($A38,'③男子一覧表'!$C$14:$Y$93,14,0)))</f>
      </c>
      <c r="AB38" s="302">
        <f>IF($A38="","",IF(VLOOKUP($A38,'③男子一覧表'!$C$14:$Y$93,13,0)="","",VLOOKUP($A38,'③男子一覧表'!$C$14:$Y$93,15,0)))</f>
      </c>
      <c r="AC38" s="301">
        <f>IF($A38="","",IF(VLOOKUP($A38,'③男子一覧表'!$C$14:$Y$93,16,0)="","",VLOOKUP($A38,'③男子一覧表'!$C$14:$Y$93,16,0)&amp;"男子"&amp;VLOOKUP($A38,'③男子一覧表'!$C$14:$Y$93,17,0)))</f>
      </c>
      <c r="AD38" s="303">
        <f>IF($A38="","",IF(VLOOKUP($A38,'③男子一覧表'!$C$14:$Y$93,16,0)="","",VLOOKUP($A38,'③男子一覧表'!$C$14:$Y$93,18,0)))</f>
      </c>
      <c r="AE38" s="301">
        <f>IF($A38="","",IF(VLOOKUP($A38,'③男子一覧表'!$C$14:$Y$93,19,0)="","",VLOOKUP($A38,'③男子一覧表'!$C$14:$Y$93,19,0)&amp;"男子"&amp;VLOOKUP($A38,'③男子一覧表'!$C$14:$Y$93,20,0)))</f>
      </c>
      <c r="AF38" s="303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</c>
      <c r="B39" s="301">
        <f>IF($A39="","",VLOOKUP($A39,'選手登録'!$A$27:$K$106,7,0))</f>
      </c>
      <c r="C39" s="301">
        <f>IF($A39="","",VLOOKUP($A39,'選手登録'!$A$27:$K$106,8,0))</f>
      </c>
      <c r="D39" s="301">
        <f>IF($A39="","",VLOOKUP($A39,'選手登録'!$A$27:$K$106,9,0))</f>
      </c>
      <c r="E39" s="301">
        <f>IF($A39="","",VLOOKUP($A39,'選手登録'!$A$27:$K$106,5,0))</f>
      </c>
      <c r="F39" s="301">
        <f>IF($A39="","",VLOOKUP($A39,'選手登録'!$A$27:$K$106,11,0))</f>
      </c>
      <c r="G39" s="301">
        <f>IF($A39="","",VLOOKUP($A39,'選手登録'!$A$27:$K$106,2,0))</f>
      </c>
      <c r="H39" s="301">
        <f>IF($A39="","",VLOOKUP($A39,'選手登録'!$A$27:$K$106,3,0))</f>
      </c>
      <c r="I39" s="301">
        <f>IF($A39="","",VLOOKUP($A39,'選手登録'!$A$27:$K$106,10,0))</f>
      </c>
      <c r="J39" s="301">
        <f>IF($A39="","",'選手登録'!$C$9)</f>
      </c>
      <c r="K39" s="301"/>
      <c r="L39" s="301">
        <f>IF($A39="","",'選手登録'!$C$4)</f>
      </c>
      <c r="M39" s="301">
        <f>IF($A39="","",'選手登録'!$C$5)</f>
      </c>
      <c r="N39" s="301">
        <f>IF($A39="","",'選手登録'!$C$6)</f>
      </c>
      <c r="O39" s="301">
        <f>IF($A39="","",'選手登録'!$C$7)</f>
      </c>
      <c r="P39" s="301"/>
      <c r="Q39" s="301">
        <f>IF($A39="","",'選手登録'!$C$9)</f>
      </c>
      <c r="R39" s="301">
        <f>IF($A39="","",'選手登録'!$C$5)</f>
      </c>
      <c r="S39" s="301">
        <f>IF($A39="","",'選手登録'!$C$6)</f>
      </c>
      <c r="T39" s="301">
        <f>IF($A39="","",'選手登録'!$C$7)</f>
      </c>
      <c r="U39" s="301"/>
      <c r="V39" s="301"/>
      <c r="W39" s="301">
        <f>IF($A39="","",IF(VLOOKUP($A39,'③男子一覧表'!$C$14:$Y$93,7,0)="","",VLOOKUP($A39,'③男子一覧表'!$C$14:$Y$93,7,0)&amp;"男子"&amp;VLOOKUP($A39,'③男子一覧表'!$C$14:$Y$93,8,0)))</f>
      </c>
      <c r="X39" s="302">
        <f>IF($A39="","",IF(VLOOKUP($A39,'③男子一覧表'!$C$14:$Y$93,7,0)="","",VLOOKUP($A39,'③男子一覧表'!$C$14:$Y$93,9,0)))</f>
      </c>
      <c r="Y39" s="301">
        <f>IF($A39="","",IF(VLOOKUP($A39,'③男子一覧表'!$C$14:$Y$93,10,0)="","",VLOOKUP($A39,'③男子一覧表'!$C$14:$Y$93,10,0)&amp;"男子"&amp;VLOOKUP($A39,'③男子一覧表'!$C$14:$Y$93,11,0)))</f>
      </c>
      <c r="Z39" s="302">
        <f>IF($A39="","",IF(VLOOKUP($A39,'③男子一覧表'!$C$14:$Y$93,10,0)="","",VLOOKUP($A39,'③男子一覧表'!$C$14:$Y$93,12,0)))</f>
      </c>
      <c r="AA39" s="301">
        <f>IF($A39="","",IF(VLOOKUP($A39,'③男子一覧表'!$C$14:$Y$93,13,0)="","",VLOOKUP($A39,'③男子一覧表'!$C$14:$Y$93,13,0)&amp;"男子"&amp;VLOOKUP($A39,'③男子一覧表'!$C$14:$Y$93,14,0)))</f>
      </c>
      <c r="AB39" s="302">
        <f>IF($A39="","",IF(VLOOKUP($A39,'③男子一覧表'!$C$14:$Y$93,13,0)="","",VLOOKUP($A39,'③男子一覧表'!$C$14:$Y$93,15,0)))</f>
      </c>
      <c r="AC39" s="301">
        <f>IF($A39="","",IF(VLOOKUP($A39,'③男子一覧表'!$C$14:$Y$93,16,0)="","",VLOOKUP($A39,'③男子一覧表'!$C$14:$Y$93,16,0)&amp;"男子"&amp;VLOOKUP($A39,'③男子一覧表'!$C$14:$Y$93,17,0)))</f>
      </c>
      <c r="AD39" s="303">
        <f>IF($A39="","",IF(VLOOKUP($A39,'③男子一覧表'!$C$14:$Y$93,16,0)="","",VLOOKUP($A39,'③男子一覧表'!$C$14:$Y$93,18,0)))</f>
      </c>
      <c r="AE39" s="301">
        <f>IF($A39="","",IF(VLOOKUP($A39,'③男子一覧表'!$C$14:$Y$93,19,0)="","",VLOOKUP($A39,'③男子一覧表'!$C$14:$Y$93,19,0)&amp;"男子"&amp;VLOOKUP($A39,'③男子一覧表'!$C$14:$Y$93,20,0)))</f>
      </c>
      <c r="AF39" s="303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</c>
      <c r="B40" s="301">
        <f>IF($A40="","",VLOOKUP($A40,'選手登録'!$A$27:$K$106,7,0))</f>
      </c>
      <c r="C40" s="301">
        <f>IF($A40="","",VLOOKUP($A40,'選手登録'!$A$27:$K$106,8,0))</f>
      </c>
      <c r="D40" s="301">
        <f>IF($A40="","",VLOOKUP($A40,'選手登録'!$A$27:$K$106,9,0))</f>
      </c>
      <c r="E40" s="301">
        <f>IF($A40="","",VLOOKUP($A40,'選手登録'!$A$27:$K$106,5,0))</f>
      </c>
      <c r="F40" s="301">
        <f>IF($A40="","",VLOOKUP($A40,'選手登録'!$A$27:$K$106,11,0))</f>
      </c>
      <c r="G40" s="301">
        <f>IF($A40="","",VLOOKUP($A40,'選手登録'!$A$27:$K$106,2,0))</f>
      </c>
      <c r="H40" s="301">
        <f>IF($A40="","",VLOOKUP($A40,'選手登録'!$A$27:$K$106,3,0))</f>
      </c>
      <c r="I40" s="301">
        <f>IF($A40="","",VLOOKUP($A40,'選手登録'!$A$27:$K$106,10,0))</f>
      </c>
      <c r="J40" s="301">
        <f>IF($A40="","",'選手登録'!$C$9)</f>
      </c>
      <c r="K40" s="301"/>
      <c r="L40" s="301">
        <f>IF($A40="","",'選手登録'!$C$4)</f>
      </c>
      <c r="M40" s="301">
        <f>IF($A40="","",'選手登録'!$C$5)</f>
      </c>
      <c r="N40" s="301">
        <f>IF($A40="","",'選手登録'!$C$6)</f>
      </c>
      <c r="O40" s="301">
        <f>IF($A40="","",'選手登録'!$C$7)</f>
      </c>
      <c r="P40" s="301"/>
      <c r="Q40" s="301">
        <f>IF($A40="","",'選手登録'!$C$9)</f>
      </c>
      <c r="R40" s="301">
        <f>IF($A40="","",'選手登録'!$C$5)</f>
      </c>
      <c r="S40" s="301">
        <f>IF($A40="","",'選手登録'!$C$6)</f>
      </c>
      <c r="T40" s="301">
        <f>IF($A40="","",'選手登録'!$C$7)</f>
      </c>
      <c r="U40" s="301"/>
      <c r="V40" s="301"/>
      <c r="W40" s="301">
        <f>IF($A40="","",IF(VLOOKUP($A40,'③男子一覧表'!$C$14:$Y$93,7,0)="","",VLOOKUP($A40,'③男子一覧表'!$C$14:$Y$93,7,0)&amp;"男子"&amp;VLOOKUP($A40,'③男子一覧表'!$C$14:$Y$93,8,0)))</f>
      </c>
      <c r="X40" s="302">
        <f>IF($A40="","",IF(VLOOKUP($A40,'③男子一覧表'!$C$14:$Y$93,7,0)="","",VLOOKUP($A40,'③男子一覧表'!$C$14:$Y$93,9,0)))</f>
      </c>
      <c r="Y40" s="301">
        <f>IF($A40="","",IF(VLOOKUP($A40,'③男子一覧表'!$C$14:$Y$93,10,0)="","",VLOOKUP($A40,'③男子一覧表'!$C$14:$Y$93,10,0)&amp;"男子"&amp;VLOOKUP($A40,'③男子一覧表'!$C$14:$Y$93,11,0)))</f>
      </c>
      <c r="Z40" s="302">
        <f>IF($A40="","",IF(VLOOKUP($A40,'③男子一覧表'!$C$14:$Y$93,10,0)="","",VLOOKUP($A40,'③男子一覧表'!$C$14:$Y$93,12,0)))</f>
      </c>
      <c r="AA40" s="301">
        <f>IF($A40="","",IF(VLOOKUP($A40,'③男子一覧表'!$C$14:$Y$93,13,0)="","",VLOOKUP($A40,'③男子一覧表'!$C$14:$Y$93,13,0)&amp;"男子"&amp;VLOOKUP($A40,'③男子一覧表'!$C$14:$Y$93,14,0)))</f>
      </c>
      <c r="AB40" s="302">
        <f>IF($A40="","",IF(VLOOKUP($A40,'③男子一覧表'!$C$14:$Y$93,13,0)="","",VLOOKUP($A40,'③男子一覧表'!$C$14:$Y$93,15,0)))</f>
      </c>
      <c r="AC40" s="301">
        <f>IF($A40="","",IF(VLOOKUP($A40,'③男子一覧表'!$C$14:$Y$93,16,0)="","",VLOOKUP($A40,'③男子一覧表'!$C$14:$Y$93,16,0)&amp;"男子"&amp;VLOOKUP($A40,'③男子一覧表'!$C$14:$Y$93,17,0)))</f>
      </c>
      <c r="AD40" s="303">
        <f>IF($A40="","",IF(VLOOKUP($A40,'③男子一覧表'!$C$14:$Y$93,16,0)="","",VLOOKUP($A40,'③男子一覧表'!$C$14:$Y$93,18,0)))</f>
      </c>
      <c r="AE40" s="301">
        <f>IF($A40="","",IF(VLOOKUP($A40,'③男子一覧表'!$C$14:$Y$93,19,0)="","",VLOOKUP($A40,'③男子一覧表'!$C$14:$Y$93,19,0)&amp;"男子"&amp;VLOOKUP($A40,'③男子一覧表'!$C$14:$Y$93,20,0)))</f>
      </c>
      <c r="AF40" s="303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</c>
      <c r="B41" s="301">
        <f>IF($A41="","",VLOOKUP($A41,'選手登録'!$A$27:$K$106,7,0))</f>
      </c>
      <c r="C41" s="301">
        <f>IF($A41="","",VLOOKUP($A41,'選手登録'!$A$27:$K$106,8,0))</f>
      </c>
      <c r="D41" s="301">
        <f>IF($A41="","",VLOOKUP($A41,'選手登録'!$A$27:$K$106,9,0))</f>
      </c>
      <c r="E41" s="301">
        <f>IF($A41="","",VLOOKUP($A41,'選手登録'!$A$27:$K$106,5,0))</f>
      </c>
      <c r="F41" s="301">
        <f>IF($A41="","",VLOOKUP($A41,'選手登録'!$A$27:$K$106,11,0))</f>
      </c>
      <c r="G41" s="301">
        <f>IF($A41="","",VLOOKUP($A41,'選手登録'!$A$27:$K$106,2,0))</f>
      </c>
      <c r="H41" s="301">
        <f>IF($A41="","",VLOOKUP($A41,'選手登録'!$A$27:$K$106,3,0))</f>
      </c>
      <c r="I41" s="301">
        <f>IF($A41="","",VLOOKUP($A41,'選手登録'!$A$27:$K$106,10,0))</f>
      </c>
      <c r="J41" s="301">
        <f>IF($A41="","",'選手登録'!$C$9)</f>
      </c>
      <c r="K41" s="301"/>
      <c r="L41" s="301">
        <f>IF($A41="","",'選手登録'!$C$4)</f>
      </c>
      <c r="M41" s="301">
        <f>IF($A41="","",'選手登録'!$C$5)</f>
      </c>
      <c r="N41" s="301">
        <f>IF($A41="","",'選手登録'!$C$6)</f>
      </c>
      <c r="O41" s="301">
        <f>IF($A41="","",'選手登録'!$C$7)</f>
      </c>
      <c r="P41" s="301"/>
      <c r="Q41" s="301">
        <f>IF($A41="","",'選手登録'!$C$9)</f>
      </c>
      <c r="R41" s="301">
        <f>IF($A41="","",'選手登録'!$C$5)</f>
      </c>
      <c r="S41" s="301">
        <f>IF($A41="","",'選手登録'!$C$6)</f>
      </c>
      <c r="T41" s="301">
        <f>IF($A41="","",'選手登録'!$C$7)</f>
      </c>
      <c r="U41" s="301"/>
      <c r="V41" s="301"/>
      <c r="W41" s="301">
        <f>IF($A41="","",IF(VLOOKUP($A41,'③男子一覧表'!$C$14:$Y$93,7,0)="","",VLOOKUP($A41,'③男子一覧表'!$C$14:$Y$93,7,0)&amp;"男子"&amp;VLOOKUP($A41,'③男子一覧表'!$C$14:$Y$93,8,0)))</f>
      </c>
      <c r="X41" s="302">
        <f>IF($A41="","",IF(VLOOKUP($A41,'③男子一覧表'!$C$14:$Y$93,7,0)="","",VLOOKUP($A41,'③男子一覧表'!$C$14:$Y$93,9,0)))</f>
      </c>
      <c r="Y41" s="301">
        <f>IF($A41="","",IF(VLOOKUP($A41,'③男子一覧表'!$C$14:$Y$93,10,0)="","",VLOOKUP($A41,'③男子一覧表'!$C$14:$Y$93,10,0)&amp;"男子"&amp;VLOOKUP($A41,'③男子一覧表'!$C$14:$Y$93,11,0)))</f>
      </c>
      <c r="Z41" s="302">
        <f>IF($A41="","",IF(VLOOKUP($A41,'③男子一覧表'!$C$14:$Y$93,10,0)="","",VLOOKUP($A41,'③男子一覧表'!$C$14:$Y$93,12,0)))</f>
      </c>
      <c r="AA41" s="301">
        <f>IF($A41="","",IF(VLOOKUP($A41,'③男子一覧表'!$C$14:$Y$93,13,0)="","",VLOOKUP($A41,'③男子一覧表'!$C$14:$Y$93,13,0)&amp;"男子"&amp;VLOOKUP($A41,'③男子一覧表'!$C$14:$Y$93,14,0)))</f>
      </c>
      <c r="AB41" s="302">
        <f>IF($A41="","",IF(VLOOKUP($A41,'③男子一覧表'!$C$14:$Y$93,13,0)="","",VLOOKUP($A41,'③男子一覧表'!$C$14:$Y$93,15,0)))</f>
      </c>
      <c r="AC41" s="301">
        <f>IF($A41="","",IF(VLOOKUP($A41,'③男子一覧表'!$C$14:$Y$93,16,0)="","",VLOOKUP($A41,'③男子一覧表'!$C$14:$Y$93,16,0)&amp;"男子"&amp;VLOOKUP($A41,'③男子一覧表'!$C$14:$Y$93,17,0)))</f>
      </c>
      <c r="AD41" s="303">
        <f>IF($A41="","",IF(VLOOKUP($A41,'③男子一覧表'!$C$14:$Y$93,16,0)="","",VLOOKUP($A41,'③男子一覧表'!$C$14:$Y$93,18,0)))</f>
      </c>
      <c r="AE41" s="301">
        <f>IF($A41="","",IF(VLOOKUP($A41,'③男子一覧表'!$C$14:$Y$93,19,0)="","",VLOOKUP($A41,'③男子一覧表'!$C$14:$Y$93,19,0)&amp;"男子"&amp;VLOOKUP($A41,'③男子一覧表'!$C$14:$Y$93,20,0)))</f>
      </c>
      <c r="AF41" s="303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</c>
      <c r="B42" s="301">
        <f>IF($A42="","",VLOOKUP($A42,'選手登録'!$A$27:$K$106,7,0))</f>
      </c>
      <c r="C42" s="301">
        <f>IF($A42="","",VLOOKUP($A42,'選手登録'!$A$27:$K$106,8,0))</f>
      </c>
      <c r="D42" s="301">
        <f>IF($A42="","",VLOOKUP($A42,'選手登録'!$A$27:$K$106,9,0))</f>
      </c>
      <c r="E42" s="301">
        <f>IF($A42="","",VLOOKUP($A42,'選手登録'!$A$27:$K$106,5,0))</f>
      </c>
      <c r="F42" s="301">
        <f>IF($A42="","",VLOOKUP($A42,'選手登録'!$A$27:$K$106,11,0))</f>
      </c>
      <c r="G42" s="301">
        <f>IF($A42="","",VLOOKUP($A42,'選手登録'!$A$27:$K$106,2,0))</f>
      </c>
      <c r="H42" s="301">
        <f>IF($A42="","",VLOOKUP($A42,'選手登録'!$A$27:$K$106,3,0))</f>
      </c>
      <c r="I42" s="301">
        <f>IF($A42="","",VLOOKUP($A42,'選手登録'!$A$27:$K$106,10,0))</f>
      </c>
      <c r="J42" s="301">
        <f>IF($A42="","",'選手登録'!$C$9)</f>
      </c>
      <c r="K42" s="301"/>
      <c r="L42" s="301">
        <f>IF($A42="","",'選手登録'!$C$4)</f>
      </c>
      <c r="M42" s="301">
        <f>IF($A42="","",'選手登録'!$C$5)</f>
      </c>
      <c r="N42" s="301">
        <f>IF($A42="","",'選手登録'!$C$6)</f>
      </c>
      <c r="O42" s="301">
        <f>IF($A42="","",'選手登録'!$C$7)</f>
      </c>
      <c r="P42" s="301"/>
      <c r="Q42" s="301">
        <f>IF($A42="","",'選手登録'!$C$9)</f>
      </c>
      <c r="R42" s="301">
        <f>IF($A42="","",'選手登録'!$C$5)</f>
      </c>
      <c r="S42" s="301">
        <f>IF($A42="","",'選手登録'!$C$6)</f>
      </c>
      <c r="T42" s="301">
        <f>IF($A42="","",'選手登録'!$C$7)</f>
      </c>
      <c r="U42" s="301"/>
      <c r="V42" s="301"/>
      <c r="W42" s="301">
        <f>IF($A42="","",IF(VLOOKUP($A42,'③男子一覧表'!$C$14:$Y$93,7,0)="","",VLOOKUP($A42,'③男子一覧表'!$C$14:$Y$93,7,0)&amp;"男子"&amp;VLOOKUP($A42,'③男子一覧表'!$C$14:$Y$93,8,0)))</f>
      </c>
      <c r="X42" s="302">
        <f>IF($A42="","",IF(VLOOKUP($A42,'③男子一覧表'!$C$14:$Y$93,7,0)="","",VLOOKUP($A42,'③男子一覧表'!$C$14:$Y$93,9,0)))</f>
      </c>
      <c r="Y42" s="301">
        <f>IF($A42="","",IF(VLOOKUP($A42,'③男子一覧表'!$C$14:$Y$93,10,0)="","",VLOOKUP($A42,'③男子一覧表'!$C$14:$Y$93,10,0)&amp;"男子"&amp;VLOOKUP($A42,'③男子一覧表'!$C$14:$Y$93,11,0)))</f>
      </c>
      <c r="Z42" s="302">
        <f>IF($A42="","",IF(VLOOKUP($A42,'③男子一覧表'!$C$14:$Y$93,10,0)="","",VLOOKUP($A42,'③男子一覧表'!$C$14:$Y$93,12,0)))</f>
      </c>
      <c r="AA42" s="301">
        <f>IF($A42="","",IF(VLOOKUP($A42,'③男子一覧表'!$C$14:$Y$93,13,0)="","",VLOOKUP($A42,'③男子一覧表'!$C$14:$Y$93,13,0)&amp;"男子"&amp;VLOOKUP($A42,'③男子一覧表'!$C$14:$Y$93,14,0)))</f>
      </c>
      <c r="AB42" s="302">
        <f>IF($A42="","",IF(VLOOKUP($A42,'③男子一覧表'!$C$14:$Y$93,13,0)="","",VLOOKUP($A42,'③男子一覧表'!$C$14:$Y$93,15,0)))</f>
      </c>
      <c r="AC42" s="301">
        <f>IF($A42="","",IF(VLOOKUP($A42,'③男子一覧表'!$C$14:$Y$93,16,0)="","",VLOOKUP($A42,'③男子一覧表'!$C$14:$Y$93,16,0)&amp;"男子"&amp;VLOOKUP($A42,'③男子一覧表'!$C$14:$Y$93,17,0)))</f>
      </c>
      <c r="AD42" s="303">
        <f>IF($A42="","",IF(VLOOKUP($A42,'③男子一覧表'!$C$14:$Y$93,16,0)="","",VLOOKUP($A42,'③男子一覧表'!$C$14:$Y$93,18,0)))</f>
      </c>
      <c r="AE42" s="301">
        <f>IF($A42="","",IF(VLOOKUP($A42,'③男子一覧表'!$C$14:$Y$93,19,0)="","",VLOOKUP($A42,'③男子一覧表'!$C$14:$Y$93,19,0)&amp;"男子"&amp;VLOOKUP($A42,'③男子一覧表'!$C$14:$Y$93,20,0)))</f>
      </c>
      <c r="AF42" s="303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</c>
      <c r="B43" s="301">
        <f>IF($A43="","",VLOOKUP($A43,'選手登録'!$A$27:$K$106,7,0))</f>
      </c>
      <c r="C43" s="301">
        <f>IF($A43="","",VLOOKUP($A43,'選手登録'!$A$27:$K$106,8,0))</f>
      </c>
      <c r="D43" s="301">
        <f>IF($A43="","",VLOOKUP($A43,'選手登録'!$A$27:$K$106,9,0))</f>
      </c>
      <c r="E43" s="301">
        <f>IF($A43="","",VLOOKUP($A43,'選手登録'!$A$27:$K$106,5,0))</f>
      </c>
      <c r="F43" s="301">
        <f>IF($A43="","",VLOOKUP($A43,'選手登録'!$A$27:$K$106,11,0))</f>
      </c>
      <c r="G43" s="301">
        <f>IF($A43="","",VLOOKUP($A43,'選手登録'!$A$27:$K$106,2,0))</f>
      </c>
      <c r="H43" s="301">
        <f>IF($A43="","",VLOOKUP($A43,'選手登録'!$A$27:$K$106,3,0))</f>
      </c>
      <c r="I43" s="301">
        <f>IF($A43="","",VLOOKUP($A43,'選手登録'!$A$27:$K$106,10,0))</f>
      </c>
      <c r="J43" s="301">
        <f>IF($A43="","",'選手登録'!$C$9)</f>
      </c>
      <c r="K43" s="301"/>
      <c r="L43" s="301">
        <f>IF($A43="","",'選手登録'!$C$4)</f>
      </c>
      <c r="M43" s="301">
        <f>IF($A43="","",'選手登録'!$C$5)</f>
      </c>
      <c r="N43" s="301">
        <f>IF($A43="","",'選手登録'!$C$6)</f>
      </c>
      <c r="O43" s="301">
        <f>IF($A43="","",'選手登録'!$C$7)</f>
      </c>
      <c r="P43" s="301"/>
      <c r="Q43" s="301">
        <f>IF($A43="","",'選手登録'!$C$9)</f>
      </c>
      <c r="R43" s="301">
        <f>IF($A43="","",'選手登録'!$C$5)</f>
      </c>
      <c r="S43" s="301">
        <f>IF($A43="","",'選手登録'!$C$6)</f>
      </c>
      <c r="T43" s="301">
        <f>IF($A43="","",'選手登録'!$C$7)</f>
      </c>
      <c r="U43" s="301"/>
      <c r="V43" s="301"/>
      <c r="W43" s="301">
        <f>IF($A43="","",IF(VLOOKUP($A43,'③男子一覧表'!$C$14:$Y$93,7,0)="","",VLOOKUP($A43,'③男子一覧表'!$C$14:$Y$93,7,0)&amp;"男子"&amp;VLOOKUP($A43,'③男子一覧表'!$C$14:$Y$93,8,0)))</f>
      </c>
      <c r="X43" s="302">
        <f>IF($A43="","",IF(VLOOKUP($A43,'③男子一覧表'!$C$14:$Y$93,7,0)="","",VLOOKUP($A43,'③男子一覧表'!$C$14:$Y$93,9,0)))</f>
      </c>
      <c r="Y43" s="301">
        <f>IF($A43="","",IF(VLOOKUP($A43,'③男子一覧表'!$C$14:$Y$93,10,0)="","",VLOOKUP($A43,'③男子一覧表'!$C$14:$Y$93,10,0)&amp;"男子"&amp;VLOOKUP($A43,'③男子一覧表'!$C$14:$Y$93,11,0)))</f>
      </c>
      <c r="Z43" s="302">
        <f>IF($A43="","",IF(VLOOKUP($A43,'③男子一覧表'!$C$14:$Y$93,10,0)="","",VLOOKUP($A43,'③男子一覧表'!$C$14:$Y$93,12,0)))</f>
      </c>
      <c r="AA43" s="301">
        <f>IF($A43="","",IF(VLOOKUP($A43,'③男子一覧表'!$C$14:$Y$93,13,0)="","",VLOOKUP($A43,'③男子一覧表'!$C$14:$Y$93,13,0)&amp;"男子"&amp;VLOOKUP($A43,'③男子一覧表'!$C$14:$Y$93,14,0)))</f>
      </c>
      <c r="AB43" s="302">
        <f>IF($A43="","",IF(VLOOKUP($A43,'③男子一覧表'!$C$14:$Y$93,13,0)="","",VLOOKUP($A43,'③男子一覧表'!$C$14:$Y$93,15,0)))</f>
      </c>
      <c r="AC43" s="301">
        <f>IF($A43="","",IF(VLOOKUP($A43,'③男子一覧表'!$C$14:$Y$93,16,0)="","",VLOOKUP($A43,'③男子一覧表'!$C$14:$Y$93,16,0)&amp;"男子"&amp;VLOOKUP($A43,'③男子一覧表'!$C$14:$Y$93,17,0)))</f>
      </c>
      <c r="AD43" s="303">
        <f>IF($A43="","",IF(VLOOKUP($A43,'③男子一覧表'!$C$14:$Y$93,16,0)="","",VLOOKUP($A43,'③男子一覧表'!$C$14:$Y$93,18,0)))</f>
      </c>
      <c r="AE43" s="301">
        <f>IF($A43="","",IF(VLOOKUP($A43,'③男子一覧表'!$C$14:$Y$93,19,0)="","",VLOOKUP($A43,'③男子一覧表'!$C$14:$Y$93,19,0)&amp;"男子"&amp;VLOOKUP($A43,'③男子一覧表'!$C$14:$Y$93,20,0)))</f>
      </c>
      <c r="AF43" s="303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</c>
      <c r="B44" s="301">
        <f>IF($A44="","",VLOOKUP($A44,'選手登録'!$A$27:$K$106,7,0))</f>
      </c>
      <c r="C44" s="301">
        <f>IF($A44="","",VLOOKUP($A44,'選手登録'!$A$27:$K$106,8,0))</f>
      </c>
      <c r="D44" s="301">
        <f>IF($A44="","",VLOOKUP($A44,'選手登録'!$A$27:$K$106,9,0))</f>
      </c>
      <c r="E44" s="301">
        <f>IF($A44="","",VLOOKUP($A44,'選手登録'!$A$27:$K$106,5,0))</f>
      </c>
      <c r="F44" s="301">
        <f>IF($A44="","",VLOOKUP($A44,'選手登録'!$A$27:$K$106,11,0))</f>
      </c>
      <c r="G44" s="301">
        <f>IF($A44="","",VLOOKUP($A44,'選手登録'!$A$27:$K$106,2,0))</f>
      </c>
      <c r="H44" s="301">
        <f>IF($A44="","",VLOOKUP($A44,'選手登録'!$A$27:$K$106,3,0))</f>
      </c>
      <c r="I44" s="301">
        <f>IF($A44="","",VLOOKUP($A44,'選手登録'!$A$27:$K$106,10,0))</f>
      </c>
      <c r="J44" s="301">
        <f>IF($A44="","",'選手登録'!$C$9)</f>
      </c>
      <c r="K44" s="301"/>
      <c r="L44" s="301">
        <f>IF($A44="","",'選手登録'!$C$4)</f>
      </c>
      <c r="M44" s="301">
        <f>IF($A44="","",'選手登録'!$C$5)</f>
      </c>
      <c r="N44" s="301">
        <f>IF($A44="","",'選手登録'!$C$6)</f>
      </c>
      <c r="O44" s="301">
        <f>IF($A44="","",'選手登録'!$C$7)</f>
      </c>
      <c r="P44" s="301"/>
      <c r="Q44" s="301">
        <f>IF($A44="","",'選手登録'!$C$9)</f>
      </c>
      <c r="R44" s="301">
        <f>IF($A44="","",'選手登録'!$C$5)</f>
      </c>
      <c r="S44" s="301">
        <f>IF($A44="","",'選手登録'!$C$6)</f>
      </c>
      <c r="T44" s="301">
        <f>IF($A44="","",'選手登録'!$C$7)</f>
      </c>
      <c r="U44" s="301"/>
      <c r="V44" s="301"/>
      <c r="W44" s="301">
        <f>IF($A44="","",IF(VLOOKUP($A44,'③男子一覧表'!$C$14:$Y$93,7,0)="","",VLOOKUP($A44,'③男子一覧表'!$C$14:$Y$93,7,0)&amp;"男子"&amp;VLOOKUP($A44,'③男子一覧表'!$C$14:$Y$93,8,0)))</f>
      </c>
      <c r="X44" s="302">
        <f>IF($A44="","",IF(VLOOKUP($A44,'③男子一覧表'!$C$14:$Y$93,7,0)="","",VLOOKUP($A44,'③男子一覧表'!$C$14:$Y$93,9,0)))</f>
      </c>
      <c r="Y44" s="301">
        <f>IF($A44="","",IF(VLOOKUP($A44,'③男子一覧表'!$C$14:$Y$93,10,0)="","",VLOOKUP($A44,'③男子一覧表'!$C$14:$Y$93,10,0)&amp;"男子"&amp;VLOOKUP($A44,'③男子一覧表'!$C$14:$Y$93,11,0)))</f>
      </c>
      <c r="Z44" s="302">
        <f>IF($A44="","",IF(VLOOKUP($A44,'③男子一覧表'!$C$14:$Y$93,10,0)="","",VLOOKUP($A44,'③男子一覧表'!$C$14:$Y$93,12,0)))</f>
      </c>
      <c r="AA44" s="301">
        <f>IF($A44="","",IF(VLOOKUP($A44,'③男子一覧表'!$C$14:$Y$93,13,0)="","",VLOOKUP($A44,'③男子一覧表'!$C$14:$Y$93,13,0)&amp;"男子"&amp;VLOOKUP($A44,'③男子一覧表'!$C$14:$Y$93,14,0)))</f>
      </c>
      <c r="AB44" s="302">
        <f>IF($A44="","",IF(VLOOKUP($A44,'③男子一覧表'!$C$14:$Y$93,13,0)="","",VLOOKUP($A44,'③男子一覧表'!$C$14:$Y$93,15,0)))</f>
      </c>
      <c r="AC44" s="301">
        <f>IF($A44="","",IF(VLOOKUP($A44,'③男子一覧表'!$C$14:$Y$93,16,0)="","",VLOOKUP($A44,'③男子一覧表'!$C$14:$Y$93,16,0)&amp;"男子"&amp;VLOOKUP($A44,'③男子一覧表'!$C$14:$Y$93,17,0)))</f>
      </c>
      <c r="AD44" s="303">
        <f>IF($A44="","",IF(VLOOKUP($A44,'③男子一覧表'!$C$14:$Y$93,16,0)="","",VLOOKUP($A44,'③男子一覧表'!$C$14:$Y$93,18,0)))</f>
      </c>
      <c r="AE44" s="301">
        <f>IF($A44="","",IF(VLOOKUP($A44,'③男子一覧表'!$C$14:$Y$93,19,0)="","",VLOOKUP($A44,'③男子一覧表'!$C$14:$Y$93,19,0)&amp;"男子"&amp;VLOOKUP($A44,'③男子一覧表'!$C$14:$Y$93,20,0)))</f>
      </c>
      <c r="AF44" s="303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</c>
      <c r="B45" s="301">
        <f>IF($A45="","",VLOOKUP($A45,'選手登録'!$A$27:$K$106,7,0))</f>
      </c>
      <c r="C45" s="301">
        <f>IF($A45="","",VLOOKUP($A45,'選手登録'!$A$27:$K$106,8,0))</f>
      </c>
      <c r="D45" s="301">
        <f>IF($A45="","",VLOOKUP($A45,'選手登録'!$A$27:$K$106,9,0))</f>
      </c>
      <c r="E45" s="301">
        <f>IF($A45="","",VLOOKUP($A45,'選手登録'!$A$27:$K$106,5,0))</f>
      </c>
      <c r="F45" s="301">
        <f>IF($A45="","",VLOOKUP($A45,'選手登録'!$A$27:$K$106,11,0))</f>
      </c>
      <c r="G45" s="301">
        <f>IF($A45="","",VLOOKUP($A45,'選手登録'!$A$27:$K$106,2,0))</f>
      </c>
      <c r="H45" s="301">
        <f>IF($A45="","",VLOOKUP($A45,'選手登録'!$A$27:$K$106,3,0))</f>
      </c>
      <c r="I45" s="301">
        <f>IF($A45="","",VLOOKUP($A45,'選手登録'!$A$27:$K$106,10,0))</f>
      </c>
      <c r="J45" s="301">
        <f>IF($A45="","",'選手登録'!$C$9)</f>
      </c>
      <c r="K45" s="301"/>
      <c r="L45" s="301">
        <f>IF($A45="","",'選手登録'!$C$4)</f>
      </c>
      <c r="M45" s="301">
        <f>IF($A45="","",'選手登録'!$C$5)</f>
      </c>
      <c r="N45" s="301">
        <f>IF($A45="","",'選手登録'!$C$6)</f>
      </c>
      <c r="O45" s="301">
        <f>IF($A45="","",'選手登録'!$C$7)</f>
      </c>
      <c r="P45" s="301"/>
      <c r="Q45" s="301">
        <f>IF($A45="","",'選手登録'!$C$9)</f>
      </c>
      <c r="R45" s="301">
        <f>IF($A45="","",'選手登録'!$C$5)</f>
      </c>
      <c r="S45" s="301">
        <f>IF($A45="","",'選手登録'!$C$6)</f>
      </c>
      <c r="T45" s="301">
        <f>IF($A45="","",'選手登録'!$C$7)</f>
      </c>
      <c r="U45" s="301"/>
      <c r="V45" s="301"/>
      <c r="W45" s="301">
        <f>IF($A45="","",IF(VLOOKUP($A45,'③男子一覧表'!$C$14:$Y$93,7,0)="","",VLOOKUP($A45,'③男子一覧表'!$C$14:$Y$93,7,0)&amp;"男子"&amp;VLOOKUP($A45,'③男子一覧表'!$C$14:$Y$93,8,0)))</f>
      </c>
      <c r="X45" s="302">
        <f>IF($A45="","",IF(VLOOKUP($A45,'③男子一覧表'!$C$14:$Y$93,7,0)="","",VLOOKUP($A45,'③男子一覧表'!$C$14:$Y$93,9,0)))</f>
      </c>
      <c r="Y45" s="301">
        <f>IF($A45="","",IF(VLOOKUP($A45,'③男子一覧表'!$C$14:$Y$93,10,0)="","",VLOOKUP($A45,'③男子一覧表'!$C$14:$Y$93,10,0)&amp;"男子"&amp;VLOOKUP($A45,'③男子一覧表'!$C$14:$Y$93,11,0)))</f>
      </c>
      <c r="Z45" s="302">
        <f>IF($A45="","",IF(VLOOKUP($A45,'③男子一覧表'!$C$14:$Y$93,10,0)="","",VLOOKUP($A45,'③男子一覧表'!$C$14:$Y$93,12,0)))</f>
      </c>
      <c r="AA45" s="301">
        <f>IF($A45="","",IF(VLOOKUP($A45,'③男子一覧表'!$C$14:$Y$93,13,0)="","",VLOOKUP($A45,'③男子一覧表'!$C$14:$Y$93,13,0)&amp;"男子"&amp;VLOOKUP($A45,'③男子一覧表'!$C$14:$Y$93,14,0)))</f>
      </c>
      <c r="AB45" s="302">
        <f>IF($A45="","",IF(VLOOKUP($A45,'③男子一覧表'!$C$14:$Y$93,13,0)="","",VLOOKUP($A45,'③男子一覧表'!$C$14:$Y$93,15,0)))</f>
      </c>
      <c r="AC45" s="301">
        <f>IF($A45="","",IF(VLOOKUP($A45,'③男子一覧表'!$C$14:$Y$93,16,0)="","",VLOOKUP($A45,'③男子一覧表'!$C$14:$Y$93,16,0)&amp;"男子"&amp;VLOOKUP($A45,'③男子一覧表'!$C$14:$Y$93,17,0)))</f>
      </c>
      <c r="AD45" s="303">
        <f>IF($A45="","",IF(VLOOKUP($A45,'③男子一覧表'!$C$14:$Y$93,16,0)="","",VLOOKUP($A45,'③男子一覧表'!$C$14:$Y$93,18,0)))</f>
      </c>
      <c r="AE45" s="301">
        <f>IF($A45="","",IF(VLOOKUP($A45,'③男子一覧表'!$C$14:$Y$93,19,0)="","",VLOOKUP($A45,'③男子一覧表'!$C$14:$Y$93,19,0)&amp;"男子"&amp;VLOOKUP($A45,'③男子一覧表'!$C$14:$Y$93,20,0)))</f>
      </c>
      <c r="AF45" s="303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</c>
      <c r="B46" s="301">
        <f>IF($A46="","",VLOOKUP($A46,'選手登録'!$A$27:$K$106,7,0))</f>
      </c>
      <c r="C46" s="301">
        <f>IF($A46="","",VLOOKUP($A46,'選手登録'!$A$27:$K$106,8,0))</f>
      </c>
      <c r="D46" s="301">
        <f>IF($A46="","",VLOOKUP($A46,'選手登録'!$A$27:$K$106,9,0))</f>
      </c>
      <c r="E46" s="301">
        <f>IF($A46="","",VLOOKUP($A46,'選手登録'!$A$27:$K$106,5,0))</f>
      </c>
      <c r="F46" s="301">
        <f>IF($A46="","",VLOOKUP($A46,'選手登録'!$A$27:$K$106,11,0))</f>
      </c>
      <c r="G46" s="301">
        <f>IF($A46="","",VLOOKUP($A46,'選手登録'!$A$27:$K$106,2,0))</f>
      </c>
      <c r="H46" s="301">
        <f>IF($A46="","",VLOOKUP($A46,'選手登録'!$A$27:$K$106,3,0))</f>
      </c>
      <c r="I46" s="301">
        <f>IF($A46="","",VLOOKUP($A46,'選手登録'!$A$27:$K$106,10,0))</f>
      </c>
      <c r="J46" s="301">
        <f>IF($A46="","",'選手登録'!$C$9)</f>
      </c>
      <c r="K46" s="301"/>
      <c r="L46" s="301">
        <f>IF($A46="","",'選手登録'!$C$4)</f>
      </c>
      <c r="M46" s="301">
        <f>IF($A46="","",'選手登録'!$C$5)</f>
      </c>
      <c r="N46" s="301">
        <f>IF($A46="","",'選手登録'!$C$6)</f>
      </c>
      <c r="O46" s="301">
        <f>IF($A46="","",'選手登録'!$C$7)</f>
      </c>
      <c r="P46" s="301"/>
      <c r="Q46" s="301">
        <f>IF($A46="","",'選手登録'!$C$9)</f>
      </c>
      <c r="R46" s="301">
        <f>IF($A46="","",'選手登録'!$C$5)</f>
      </c>
      <c r="S46" s="301">
        <f>IF($A46="","",'選手登録'!$C$6)</f>
      </c>
      <c r="T46" s="301">
        <f>IF($A46="","",'選手登録'!$C$7)</f>
      </c>
      <c r="U46" s="301"/>
      <c r="V46" s="301"/>
      <c r="W46" s="301">
        <f>IF($A46="","",IF(VLOOKUP($A46,'③男子一覧表'!$C$14:$Y$93,7,0)="","",VLOOKUP($A46,'③男子一覧表'!$C$14:$Y$93,7,0)&amp;"男子"&amp;VLOOKUP($A46,'③男子一覧表'!$C$14:$Y$93,8,0)))</f>
      </c>
      <c r="X46" s="302">
        <f>IF($A46="","",IF(VLOOKUP($A46,'③男子一覧表'!$C$14:$Y$93,7,0)="","",VLOOKUP($A46,'③男子一覧表'!$C$14:$Y$93,9,0)))</f>
      </c>
      <c r="Y46" s="301">
        <f>IF($A46="","",IF(VLOOKUP($A46,'③男子一覧表'!$C$14:$Y$93,10,0)="","",VLOOKUP($A46,'③男子一覧表'!$C$14:$Y$93,10,0)&amp;"男子"&amp;VLOOKUP($A46,'③男子一覧表'!$C$14:$Y$93,11,0)))</f>
      </c>
      <c r="Z46" s="302">
        <f>IF($A46="","",IF(VLOOKUP($A46,'③男子一覧表'!$C$14:$Y$93,10,0)="","",VLOOKUP($A46,'③男子一覧表'!$C$14:$Y$93,12,0)))</f>
      </c>
      <c r="AA46" s="301">
        <f>IF($A46="","",IF(VLOOKUP($A46,'③男子一覧表'!$C$14:$Y$93,13,0)="","",VLOOKUP($A46,'③男子一覧表'!$C$14:$Y$93,13,0)&amp;"男子"&amp;VLOOKUP($A46,'③男子一覧表'!$C$14:$Y$93,14,0)))</f>
      </c>
      <c r="AB46" s="302">
        <f>IF($A46="","",IF(VLOOKUP($A46,'③男子一覧表'!$C$14:$Y$93,13,0)="","",VLOOKUP($A46,'③男子一覧表'!$C$14:$Y$93,15,0)))</f>
      </c>
      <c r="AC46" s="301">
        <f>IF($A46="","",IF(VLOOKUP($A46,'③男子一覧表'!$C$14:$Y$93,16,0)="","",VLOOKUP($A46,'③男子一覧表'!$C$14:$Y$93,16,0)&amp;"男子"&amp;VLOOKUP($A46,'③男子一覧表'!$C$14:$Y$93,17,0)))</f>
      </c>
      <c r="AD46" s="303">
        <f>IF($A46="","",IF(VLOOKUP($A46,'③男子一覧表'!$C$14:$Y$93,16,0)="","",VLOOKUP($A46,'③男子一覧表'!$C$14:$Y$93,18,0)))</f>
      </c>
      <c r="AE46" s="301">
        <f>IF($A46="","",IF(VLOOKUP($A46,'③男子一覧表'!$C$14:$Y$93,19,0)="","",VLOOKUP($A46,'③男子一覧表'!$C$14:$Y$93,19,0)&amp;"男子"&amp;VLOOKUP($A46,'③男子一覧表'!$C$14:$Y$93,20,0)))</f>
      </c>
      <c r="AF46" s="303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</c>
      <c r="B47" s="301">
        <f>IF($A47="","",VLOOKUP($A47,'選手登録'!$A$27:$K$106,7,0))</f>
      </c>
      <c r="C47" s="301">
        <f>IF($A47="","",VLOOKUP($A47,'選手登録'!$A$27:$K$106,8,0))</f>
      </c>
      <c r="D47" s="301">
        <f>IF($A47="","",VLOOKUP($A47,'選手登録'!$A$27:$K$106,9,0))</f>
      </c>
      <c r="E47" s="301">
        <f>IF($A47="","",VLOOKUP($A47,'選手登録'!$A$27:$K$106,5,0))</f>
      </c>
      <c r="F47" s="301">
        <f>IF($A47="","",VLOOKUP($A47,'選手登録'!$A$27:$K$106,11,0))</f>
      </c>
      <c r="G47" s="301">
        <f>IF($A47="","",VLOOKUP($A47,'選手登録'!$A$27:$K$106,2,0))</f>
      </c>
      <c r="H47" s="301">
        <f>IF($A47="","",VLOOKUP($A47,'選手登録'!$A$27:$K$106,3,0))</f>
      </c>
      <c r="I47" s="301">
        <f>IF($A47="","",VLOOKUP($A47,'選手登録'!$A$27:$K$106,10,0))</f>
      </c>
      <c r="J47" s="301">
        <f>IF($A47="","",'選手登録'!$C$9)</f>
      </c>
      <c r="K47" s="301"/>
      <c r="L47" s="301">
        <f>IF($A47="","",'選手登録'!$C$4)</f>
      </c>
      <c r="M47" s="301">
        <f>IF($A47="","",'選手登録'!$C$5)</f>
      </c>
      <c r="N47" s="301">
        <f>IF($A47="","",'選手登録'!$C$6)</f>
      </c>
      <c r="O47" s="301">
        <f>IF($A47="","",'選手登録'!$C$7)</f>
      </c>
      <c r="P47" s="301"/>
      <c r="Q47" s="301">
        <f>IF($A47="","",'選手登録'!$C$9)</f>
      </c>
      <c r="R47" s="301">
        <f>IF($A47="","",'選手登録'!$C$5)</f>
      </c>
      <c r="S47" s="301">
        <f>IF($A47="","",'選手登録'!$C$6)</f>
      </c>
      <c r="T47" s="301">
        <f>IF($A47="","",'選手登録'!$C$7)</f>
      </c>
      <c r="U47" s="301"/>
      <c r="V47" s="301"/>
      <c r="W47" s="301">
        <f>IF($A47="","",IF(VLOOKUP($A47,'③男子一覧表'!$C$14:$Y$93,7,0)="","",VLOOKUP($A47,'③男子一覧表'!$C$14:$Y$93,7,0)&amp;"男子"&amp;VLOOKUP($A47,'③男子一覧表'!$C$14:$Y$93,8,0)))</f>
      </c>
      <c r="X47" s="302">
        <f>IF($A47="","",IF(VLOOKUP($A47,'③男子一覧表'!$C$14:$Y$93,7,0)="","",VLOOKUP($A47,'③男子一覧表'!$C$14:$Y$93,9,0)))</f>
      </c>
      <c r="Y47" s="301">
        <f>IF($A47="","",IF(VLOOKUP($A47,'③男子一覧表'!$C$14:$Y$93,10,0)="","",VLOOKUP($A47,'③男子一覧表'!$C$14:$Y$93,10,0)&amp;"男子"&amp;VLOOKUP($A47,'③男子一覧表'!$C$14:$Y$93,11,0)))</f>
      </c>
      <c r="Z47" s="302">
        <f>IF($A47="","",IF(VLOOKUP($A47,'③男子一覧表'!$C$14:$Y$93,10,0)="","",VLOOKUP($A47,'③男子一覧表'!$C$14:$Y$93,12,0)))</f>
      </c>
      <c r="AA47" s="301">
        <f>IF($A47="","",IF(VLOOKUP($A47,'③男子一覧表'!$C$14:$Y$93,13,0)="","",VLOOKUP($A47,'③男子一覧表'!$C$14:$Y$93,13,0)&amp;"男子"&amp;VLOOKUP($A47,'③男子一覧表'!$C$14:$Y$93,14,0)))</f>
      </c>
      <c r="AB47" s="302">
        <f>IF($A47="","",IF(VLOOKUP($A47,'③男子一覧表'!$C$14:$Y$93,13,0)="","",VLOOKUP($A47,'③男子一覧表'!$C$14:$Y$93,15,0)))</f>
      </c>
      <c r="AC47" s="301">
        <f>IF($A47="","",IF(VLOOKUP($A47,'③男子一覧表'!$C$14:$Y$93,16,0)="","",VLOOKUP($A47,'③男子一覧表'!$C$14:$Y$93,16,0)&amp;"男子"&amp;VLOOKUP($A47,'③男子一覧表'!$C$14:$Y$93,17,0)))</f>
      </c>
      <c r="AD47" s="303">
        <f>IF($A47="","",IF(VLOOKUP($A47,'③男子一覧表'!$C$14:$Y$93,16,0)="","",VLOOKUP($A47,'③男子一覧表'!$C$14:$Y$93,18,0)))</f>
      </c>
      <c r="AE47" s="301">
        <f>IF($A47="","",IF(VLOOKUP($A47,'③男子一覧表'!$C$14:$Y$93,19,0)="","",VLOOKUP($A47,'③男子一覧表'!$C$14:$Y$93,19,0)&amp;"男子"&amp;VLOOKUP($A47,'③男子一覧表'!$C$14:$Y$93,20,0)))</f>
      </c>
      <c r="AF47" s="303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</c>
      <c r="B48" s="301">
        <f>IF($A48="","",VLOOKUP($A48,'選手登録'!$A$27:$K$106,7,0))</f>
      </c>
      <c r="C48" s="301">
        <f>IF($A48="","",VLOOKUP($A48,'選手登録'!$A$27:$K$106,8,0))</f>
      </c>
      <c r="D48" s="301">
        <f>IF($A48="","",VLOOKUP($A48,'選手登録'!$A$27:$K$106,9,0))</f>
      </c>
      <c r="E48" s="301">
        <f>IF($A48="","",VLOOKUP($A48,'選手登録'!$A$27:$K$106,5,0))</f>
      </c>
      <c r="F48" s="301">
        <f>IF($A48="","",VLOOKUP($A48,'選手登録'!$A$27:$K$106,11,0))</f>
      </c>
      <c r="G48" s="301">
        <f>IF($A48="","",VLOOKUP($A48,'選手登録'!$A$27:$K$106,2,0))</f>
      </c>
      <c r="H48" s="301">
        <f>IF($A48="","",VLOOKUP($A48,'選手登録'!$A$27:$K$106,3,0))</f>
      </c>
      <c r="I48" s="301">
        <f>IF($A48="","",VLOOKUP($A48,'選手登録'!$A$27:$K$106,10,0))</f>
      </c>
      <c r="J48" s="301">
        <f>IF($A48="","",'選手登録'!$C$9)</f>
      </c>
      <c r="K48" s="301"/>
      <c r="L48" s="301">
        <f>IF($A48="","",'選手登録'!$C$4)</f>
      </c>
      <c r="M48" s="301">
        <f>IF($A48="","",'選手登録'!$C$5)</f>
      </c>
      <c r="N48" s="301">
        <f>IF($A48="","",'選手登録'!$C$6)</f>
      </c>
      <c r="O48" s="301">
        <f>IF($A48="","",'選手登録'!$C$7)</f>
      </c>
      <c r="P48" s="301"/>
      <c r="Q48" s="301">
        <f>IF($A48="","",'選手登録'!$C$9)</f>
      </c>
      <c r="R48" s="301">
        <f>IF($A48="","",'選手登録'!$C$5)</f>
      </c>
      <c r="S48" s="301">
        <f>IF($A48="","",'選手登録'!$C$6)</f>
      </c>
      <c r="T48" s="301">
        <f>IF($A48="","",'選手登録'!$C$7)</f>
      </c>
      <c r="U48" s="301"/>
      <c r="V48" s="301"/>
      <c r="W48" s="301">
        <f>IF($A48="","",IF(VLOOKUP($A48,'③男子一覧表'!$C$14:$Y$93,7,0)="","",VLOOKUP($A48,'③男子一覧表'!$C$14:$Y$93,7,0)&amp;"男子"&amp;VLOOKUP($A48,'③男子一覧表'!$C$14:$Y$93,8,0)))</f>
      </c>
      <c r="X48" s="302">
        <f>IF($A48="","",IF(VLOOKUP($A48,'③男子一覧表'!$C$14:$Y$93,7,0)="","",VLOOKUP($A48,'③男子一覧表'!$C$14:$Y$93,9,0)))</f>
      </c>
      <c r="Y48" s="301">
        <f>IF($A48="","",IF(VLOOKUP($A48,'③男子一覧表'!$C$14:$Y$93,10,0)="","",VLOOKUP($A48,'③男子一覧表'!$C$14:$Y$93,10,0)&amp;"男子"&amp;VLOOKUP($A48,'③男子一覧表'!$C$14:$Y$93,11,0)))</f>
      </c>
      <c r="Z48" s="302">
        <f>IF($A48="","",IF(VLOOKUP($A48,'③男子一覧表'!$C$14:$Y$93,10,0)="","",VLOOKUP($A48,'③男子一覧表'!$C$14:$Y$93,12,0)))</f>
      </c>
      <c r="AA48" s="301">
        <f>IF($A48="","",IF(VLOOKUP($A48,'③男子一覧表'!$C$14:$Y$93,13,0)="","",VLOOKUP($A48,'③男子一覧表'!$C$14:$Y$93,13,0)&amp;"男子"&amp;VLOOKUP($A48,'③男子一覧表'!$C$14:$Y$93,14,0)))</f>
      </c>
      <c r="AB48" s="302">
        <f>IF($A48="","",IF(VLOOKUP($A48,'③男子一覧表'!$C$14:$Y$93,13,0)="","",VLOOKUP($A48,'③男子一覧表'!$C$14:$Y$93,15,0)))</f>
      </c>
      <c r="AC48" s="301">
        <f>IF($A48="","",IF(VLOOKUP($A48,'③男子一覧表'!$C$14:$Y$93,16,0)="","",VLOOKUP($A48,'③男子一覧表'!$C$14:$Y$93,16,0)&amp;"男子"&amp;VLOOKUP($A48,'③男子一覧表'!$C$14:$Y$93,17,0)))</f>
      </c>
      <c r="AD48" s="303">
        <f>IF($A48="","",IF(VLOOKUP($A48,'③男子一覧表'!$C$14:$Y$93,16,0)="","",VLOOKUP($A48,'③男子一覧表'!$C$14:$Y$93,18,0)))</f>
      </c>
      <c r="AE48" s="301">
        <f>IF($A48="","",IF(VLOOKUP($A48,'③男子一覧表'!$C$14:$Y$93,19,0)="","",VLOOKUP($A48,'③男子一覧表'!$C$14:$Y$93,19,0)&amp;"男子"&amp;VLOOKUP($A48,'③男子一覧表'!$C$14:$Y$93,20,0)))</f>
      </c>
      <c r="AF48" s="303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</c>
      <c r="B49" s="301">
        <f>IF($A49="","",VLOOKUP($A49,'選手登録'!$A$27:$K$106,7,0))</f>
      </c>
      <c r="C49" s="301">
        <f>IF($A49="","",VLOOKUP($A49,'選手登録'!$A$27:$K$106,8,0))</f>
      </c>
      <c r="D49" s="301">
        <f>IF($A49="","",VLOOKUP($A49,'選手登録'!$A$27:$K$106,9,0))</f>
      </c>
      <c r="E49" s="301">
        <f>IF($A49="","",VLOOKUP($A49,'選手登録'!$A$27:$K$106,5,0))</f>
      </c>
      <c r="F49" s="301">
        <f>IF($A49="","",VLOOKUP($A49,'選手登録'!$A$27:$K$106,11,0))</f>
      </c>
      <c r="G49" s="301">
        <f>IF($A49="","",VLOOKUP($A49,'選手登録'!$A$27:$K$106,2,0))</f>
      </c>
      <c r="H49" s="301">
        <f>IF($A49="","",VLOOKUP($A49,'選手登録'!$A$27:$K$106,3,0))</f>
      </c>
      <c r="I49" s="301">
        <f>IF($A49="","",VLOOKUP($A49,'選手登録'!$A$27:$K$106,10,0))</f>
      </c>
      <c r="J49" s="301">
        <f>IF($A49="","",'選手登録'!$C$9)</f>
      </c>
      <c r="K49" s="301"/>
      <c r="L49" s="301">
        <f>IF($A49="","",'選手登録'!$C$4)</f>
      </c>
      <c r="M49" s="301">
        <f>IF($A49="","",'選手登録'!$C$5)</f>
      </c>
      <c r="N49" s="301">
        <f>IF($A49="","",'選手登録'!$C$6)</f>
      </c>
      <c r="O49" s="301">
        <f>IF($A49="","",'選手登録'!$C$7)</f>
      </c>
      <c r="P49" s="301"/>
      <c r="Q49" s="301">
        <f>IF($A49="","",'選手登録'!$C$9)</f>
      </c>
      <c r="R49" s="301">
        <f>IF($A49="","",'選手登録'!$C$5)</f>
      </c>
      <c r="S49" s="301">
        <f>IF($A49="","",'選手登録'!$C$6)</f>
      </c>
      <c r="T49" s="301">
        <f>IF($A49="","",'選手登録'!$C$7)</f>
      </c>
      <c r="U49" s="301"/>
      <c r="V49" s="301"/>
      <c r="W49" s="301">
        <f>IF($A49="","",IF(VLOOKUP($A49,'③男子一覧表'!$C$14:$Y$93,7,0)="","",VLOOKUP($A49,'③男子一覧表'!$C$14:$Y$93,7,0)&amp;"男子"&amp;VLOOKUP($A49,'③男子一覧表'!$C$14:$Y$93,8,0)))</f>
      </c>
      <c r="X49" s="302">
        <f>IF($A49="","",IF(VLOOKUP($A49,'③男子一覧表'!$C$14:$Y$93,7,0)="","",VLOOKUP($A49,'③男子一覧表'!$C$14:$Y$93,9,0)))</f>
      </c>
      <c r="Y49" s="301">
        <f>IF($A49="","",IF(VLOOKUP($A49,'③男子一覧表'!$C$14:$Y$93,10,0)="","",VLOOKUP($A49,'③男子一覧表'!$C$14:$Y$93,10,0)&amp;"男子"&amp;VLOOKUP($A49,'③男子一覧表'!$C$14:$Y$93,11,0)))</f>
      </c>
      <c r="Z49" s="302">
        <f>IF($A49="","",IF(VLOOKUP($A49,'③男子一覧表'!$C$14:$Y$93,10,0)="","",VLOOKUP($A49,'③男子一覧表'!$C$14:$Y$93,12,0)))</f>
      </c>
      <c r="AA49" s="301">
        <f>IF($A49="","",IF(VLOOKUP($A49,'③男子一覧表'!$C$14:$Y$93,13,0)="","",VLOOKUP($A49,'③男子一覧表'!$C$14:$Y$93,13,0)&amp;"男子"&amp;VLOOKUP($A49,'③男子一覧表'!$C$14:$Y$93,14,0)))</f>
      </c>
      <c r="AB49" s="302">
        <f>IF($A49="","",IF(VLOOKUP($A49,'③男子一覧表'!$C$14:$Y$93,13,0)="","",VLOOKUP($A49,'③男子一覧表'!$C$14:$Y$93,15,0)))</f>
      </c>
      <c r="AC49" s="301">
        <f>IF($A49="","",IF(VLOOKUP($A49,'③男子一覧表'!$C$14:$Y$93,16,0)="","",VLOOKUP($A49,'③男子一覧表'!$C$14:$Y$93,16,0)&amp;"男子"&amp;VLOOKUP($A49,'③男子一覧表'!$C$14:$Y$93,17,0)))</f>
      </c>
      <c r="AD49" s="303">
        <f>IF($A49="","",IF(VLOOKUP($A49,'③男子一覧表'!$C$14:$Y$93,16,0)="","",VLOOKUP($A49,'③男子一覧表'!$C$14:$Y$93,18,0)))</f>
      </c>
      <c r="AE49" s="301">
        <f>IF($A49="","",IF(VLOOKUP($A49,'③男子一覧表'!$C$14:$Y$93,19,0)="","",VLOOKUP($A49,'③男子一覧表'!$C$14:$Y$93,19,0)&amp;"男子"&amp;VLOOKUP($A49,'③男子一覧表'!$C$14:$Y$93,20,0)))</f>
      </c>
      <c r="AF49" s="303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</c>
      <c r="B50" s="301">
        <f>IF($A50="","",VLOOKUP($A50,'選手登録'!$A$27:$K$106,7,0))</f>
      </c>
      <c r="C50" s="301">
        <f>IF($A50="","",VLOOKUP($A50,'選手登録'!$A$27:$K$106,8,0))</f>
      </c>
      <c r="D50" s="301">
        <f>IF($A50="","",VLOOKUP($A50,'選手登録'!$A$27:$K$106,9,0))</f>
      </c>
      <c r="E50" s="301">
        <f>IF($A50="","",VLOOKUP($A50,'選手登録'!$A$27:$K$106,5,0))</f>
      </c>
      <c r="F50" s="301">
        <f>IF($A50="","",VLOOKUP($A50,'選手登録'!$A$27:$K$106,11,0))</f>
      </c>
      <c r="G50" s="301">
        <f>IF($A50="","",VLOOKUP($A50,'選手登録'!$A$27:$K$106,2,0))</f>
      </c>
      <c r="H50" s="301">
        <f>IF($A50="","",VLOOKUP($A50,'選手登録'!$A$27:$K$106,3,0))</f>
      </c>
      <c r="I50" s="301">
        <f>IF($A50="","",VLOOKUP($A50,'選手登録'!$A$27:$K$106,10,0))</f>
      </c>
      <c r="J50" s="301">
        <f>IF($A50="","",'選手登録'!$C$9)</f>
      </c>
      <c r="K50" s="301"/>
      <c r="L50" s="301">
        <f>IF($A50="","",'選手登録'!$C$4)</f>
      </c>
      <c r="M50" s="301">
        <f>IF($A50="","",'選手登録'!$C$5)</f>
      </c>
      <c r="N50" s="301">
        <f>IF($A50="","",'選手登録'!$C$6)</f>
      </c>
      <c r="O50" s="301">
        <f>IF($A50="","",'選手登録'!$C$7)</f>
      </c>
      <c r="P50" s="301"/>
      <c r="Q50" s="301">
        <f>IF($A50="","",'選手登録'!$C$9)</f>
      </c>
      <c r="R50" s="301">
        <f>IF($A50="","",'選手登録'!$C$5)</f>
      </c>
      <c r="S50" s="301">
        <f>IF($A50="","",'選手登録'!$C$6)</f>
      </c>
      <c r="T50" s="301">
        <f>IF($A50="","",'選手登録'!$C$7)</f>
      </c>
      <c r="U50" s="301"/>
      <c r="V50" s="301"/>
      <c r="W50" s="301">
        <f>IF($A50="","",IF(VLOOKUP($A50,'③男子一覧表'!$C$14:$Y$93,7,0)="","",VLOOKUP($A50,'③男子一覧表'!$C$14:$Y$93,7,0)&amp;"男子"&amp;VLOOKUP($A50,'③男子一覧表'!$C$14:$Y$93,8,0)))</f>
      </c>
      <c r="X50" s="302">
        <f>IF($A50="","",IF(VLOOKUP($A50,'③男子一覧表'!$C$14:$Y$93,7,0)="","",VLOOKUP($A50,'③男子一覧表'!$C$14:$Y$93,9,0)))</f>
      </c>
      <c r="Y50" s="301">
        <f>IF($A50="","",IF(VLOOKUP($A50,'③男子一覧表'!$C$14:$Y$93,10,0)="","",VLOOKUP($A50,'③男子一覧表'!$C$14:$Y$93,10,0)&amp;"男子"&amp;VLOOKUP($A50,'③男子一覧表'!$C$14:$Y$93,11,0)))</f>
      </c>
      <c r="Z50" s="302">
        <f>IF($A50="","",IF(VLOOKUP($A50,'③男子一覧表'!$C$14:$Y$93,10,0)="","",VLOOKUP($A50,'③男子一覧表'!$C$14:$Y$93,12,0)))</f>
      </c>
      <c r="AA50" s="301">
        <f>IF($A50="","",IF(VLOOKUP($A50,'③男子一覧表'!$C$14:$Y$93,13,0)="","",VLOOKUP($A50,'③男子一覧表'!$C$14:$Y$93,13,0)&amp;"男子"&amp;VLOOKUP($A50,'③男子一覧表'!$C$14:$Y$93,14,0)))</f>
      </c>
      <c r="AB50" s="302">
        <f>IF($A50="","",IF(VLOOKUP($A50,'③男子一覧表'!$C$14:$Y$93,13,0)="","",VLOOKUP($A50,'③男子一覧表'!$C$14:$Y$93,15,0)))</f>
      </c>
      <c r="AC50" s="301">
        <f>IF($A50="","",IF(VLOOKUP($A50,'③男子一覧表'!$C$14:$Y$93,16,0)="","",VLOOKUP($A50,'③男子一覧表'!$C$14:$Y$93,16,0)&amp;"男子"&amp;VLOOKUP($A50,'③男子一覧表'!$C$14:$Y$93,17,0)))</f>
      </c>
      <c r="AD50" s="303">
        <f>IF($A50="","",IF(VLOOKUP($A50,'③男子一覧表'!$C$14:$Y$93,16,0)="","",VLOOKUP($A50,'③男子一覧表'!$C$14:$Y$93,18,0)))</f>
      </c>
      <c r="AE50" s="301">
        <f>IF($A50="","",IF(VLOOKUP($A50,'③男子一覧表'!$C$14:$Y$93,19,0)="","",VLOOKUP($A50,'③男子一覧表'!$C$14:$Y$93,19,0)&amp;"男子"&amp;VLOOKUP($A50,'③男子一覧表'!$C$14:$Y$93,20,0)))</f>
      </c>
      <c r="AF50" s="303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</c>
      <c r="B51" s="301">
        <f>IF($A51="","",VLOOKUP($A51,'選手登録'!$A$27:$K$106,7,0))</f>
      </c>
      <c r="C51" s="301">
        <f>IF($A51="","",VLOOKUP($A51,'選手登録'!$A$27:$K$106,8,0))</f>
      </c>
      <c r="D51" s="301">
        <f>IF($A51="","",VLOOKUP($A51,'選手登録'!$A$27:$K$106,9,0))</f>
      </c>
      <c r="E51" s="301">
        <f>IF($A51="","",VLOOKUP($A51,'選手登録'!$A$27:$K$106,5,0))</f>
      </c>
      <c r="F51" s="301">
        <f>IF($A51="","",VLOOKUP($A51,'選手登録'!$A$27:$K$106,11,0))</f>
      </c>
      <c r="G51" s="301">
        <f>IF($A51="","",VLOOKUP($A51,'選手登録'!$A$27:$K$106,2,0))</f>
      </c>
      <c r="H51" s="301">
        <f>IF($A51="","",VLOOKUP($A51,'選手登録'!$A$27:$K$106,3,0))</f>
      </c>
      <c r="I51" s="301">
        <f>IF($A51="","",VLOOKUP($A51,'選手登録'!$A$27:$K$106,10,0))</f>
      </c>
      <c r="J51" s="301">
        <f>IF($A51="","",'選手登録'!$C$9)</f>
      </c>
      <c r="K51" s="301"/>
      <c r="L51" s="301">
        <f>IF($A51="","",'選手登録'!$C$4)</f>
      </c>
      <c r="M51" s="301">
        <f>IF($A51="","",'選手登録'!$C$5)</f>
      </c>
      <c r="N51" s="301">
        <f>IF($A51="","",'選手登録'!$C$6)</f>
      </c>
      <c r="O51" s="301">
        <f>IF($A51="","",'選手登録'!$C$7)</f>
      </c>
      <c r="P51" s="301"/>
      <c r="Q51" s="301">
        <f>IF($A51="","",'選手登録'!$C$9)</f>
      </c>
      <c r="R51" s="301">
        <f>IF($A51="","",'選手登録'!$C$5)</f>
      </c>
      <c r="S51" s="301">
        <f>IF($A51="","",'選手登録'!$C$6)</f>
      </c>
      <c r="T51" s="301">
        <f>IF($A51="","",'選手登録'!$C$7)</f>
      </c>
      <c r="U51" s="301"/>
      <c r="V51" s="301"/>
      <c r="W51" s="301">
        <f>IF($A51="","",IF(VLOOKUP($A51,'③男子一覧表'!$C$14:$Y$93,7,0)="","",VLOOKUP($A51,'③男子一覧表'!$C$14:$Y$93,7,0)&amp;"男子"&amp;VLOOKUP($A51,'③男子一覧表'!$C$14:$Y$93,8,0)))</f>
      </c>
      <c r="X51" s="302">
        <f>IF($A51="","",IF(VLOOKUP($A51,'③男子一覧表'!$C$14:$Y$93,7,0)="","",VLOOKUP($A51,'③男子一覧表'!$C$14:$Y$93,9,0)))</f>
      </c>
      <c r="Y51" s="301">
        <f>IF($A51="","",IF(VLOOKUP($A51,'③男子一覧表'!$C$14:$Y$93,10,0)="","",VLOOKUP($A51,'③男子一覧表'!$C$14:$Y$93,10,0)&amp;"男子"&amp;VLOOKUP($A51,'③男子一覧表'!$C$14:$Y$93,11,0)))</f>
      </c>
      <c r="Z51" s="302">
        <f>IF($A51="","",IF(VLOOKUP($A51,'③男子一覧表'!$C$14:$Y$93,10,0)="","",VLOOKUP($A51,'③男子一覧表'!$C$14:$Y$93,12,0)))</f>
      </c>
      <c r="AA51" s="301">
        <f>IF($A51="","",IF(VLOOKUP($A51,'③男子一覧表'!$C$14:$Y$93,13,0)="","",VLOOKUP($A51,'③男子一覧表'!$C$14:$Y$93,13,0)&amp;"男子"&amp;VLOOKUP($A51,'③男子一覧表'!$C$14:$Y$93,14,0)))</f>
      </c>
      <c r="AB51" s="302">
        <f>IF($A51="","",IF(VLOOKUP($A51,'③男子一覧表'!$C$14:$Y$93,13,0)="","",VLOOKUP($A51,'③男子一覧表'!$C$14:$Y$93,15,0)))</f>
      </c>
      <c r="AC51" s="301">
        <f>IF($A51="","",IF(VLOOKUP($A51,'③男子一覧表'!$C$14:$Y$93,16,0)="","",VLOOKUP($A51,'③男子一覧表'!$C$14:$Y$93,16,0)&amp;"男子"&amp;VLOOKUP($A51,'③男子一覧表'!$C$14:$Y$93,17,0)))</f>
      </c>
      <c r="AD51" s="303">
        <f>IF($A51="","",IF(VLOOKUP($A51,'③男子一覧表'!$C$14:$Y$93,16,0)="","",VLOOKUP($A51,'③男子一覧表'!$C$14:$Y$93,18,0)))</f>
      </c>
      <c r="AE51" s="301">
        <f>IF($A51="","",IF(VLOOKUP($A51,'③男子一覧表'!$C$14:$Y$93,19,0)="","",VLOOKUP($A51,'③男子一覧表'!$C$14:$Y$93,19,0)&amp;"男子"&amp;VLOOKUP($A51,'③男子一覧表'!$C$14:$Y$93,20,0)))</f>
      </c>
      <c r="AF51" s="303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</c>
      <c r="B52" s="301">
        <f>IF($A52="","",VLOOKUP($A52,'選手登録'!$A$27:$K$106,7,0))</f>
      </c>
      <c r="C52" s="301">
        <f>IF($A52="","",VLOOKUP($A52,'選手登録'!$A$27:$K$106,8,0))</f>
      </c>
      <c r="D52" s="301">
        <f>IF($A52="","",VLOOKUP($A52,'選手登録'!$A$27:$K$106,9,0))</f>
      </c>
      <c r="E52" s="301">
        <f>IF($A52="","",VLOOKUP($A52,'選手登録'!$A$27:$K$106,5,0))</f>
      </c>
      <c r="F52" s="301">
        <f>IF($A52="","",VLOOKUP($A52,'選手登録'!$A$27:$K$106,11,0))</f>
      </c>
      <c r="G52" s="301">
        <f>IF($A52="","",VLOOKUP($A52,'選手登録'!$A$27:$K$106,2,0))</f>
      </c>
      <c r="H52" s="301">
        <f>IF($A52="","",VLOOKUP($A52,'選手登録'!$A$27:$K$106,3,0))</f>
      </c>
      <c r="I52" s="301">
        <f>IF($A52="","",VLOOKUP($A52,'選手登録'!$A$27:$K$106,10,0))</f>
      </c>
      <c r="J52" s="301">
        <f>IF($A52="","",'選手登録'!$C$9)</f>
      </c>
      <c r="K52" s="301"/>
      <c r="L52" s="301">
        <f>IF($A52="","",'選手登録'!$C$4)</f>
      </c>
      <c r="M52" s="301">
        <f>IF($A52="","",'選手登録'!$C$5)</f>
      </c>
      <c r="N52" s="301">
        <f>IF($A52="","",'選手登録'!$C$6)</f>
      </c>
      <c r="O52" s="301">
        <f>IF($A52="","",'選手登録'!$C$7)</f>
      </c>
      <c r="P52" s="301"/>
      <c r="Q52" s="301">
        <f>IF($A52="","",'選手登録'!$C$9)</f>
      </c>
      <c r="R52" s="301">
        <f>IF($A52="","",'選手登録'!$C$5)</f>
      </c>
      <c r="S52" s="301">
        <f>IF($A52="","",'選手登録'!$C$6)</f>
      </c>
      <c r="T52" s="301">
        <f>IF($A52="","",'選手登録'!$C$7)</f>
      </c>
      <c r="U52" s="301"/>
      <c r="V52" s="301"/>
      <c r="W52" s="301">
        <f>IF($A52="","",IF(VLOOKUP($A52,'③男子一覧表'!$C$14:$Y$93,7,0)="","",VLOOKUP($A52,'③男子一覧表'!$C$14:$Y$93,7,0)&amp;"男子"&amp;VLOOKUP($A52,'③男子一覧表'!$C$14:$Y$93,8,0)))</f>
      </c>
      <c r="X52" s="302">
        <f>IF($A52="","",IF(VLOOKUP($A52,'③男子一覧表'!$C$14:$Y$93,7,0)="","",VLOOKUP($A52,'③男子一覧表'!$C$14:$Y$93,9,0)))</f>
      </c>
      <c r="Y52" s="301">
        <f>IF($A52="","",IF(VLOOKUP($A52,'③男子一覧表'!$C$14:$Y$93,10,0)="","",VLOOKUP($A52,'③男子一覧表'!$C$14:$Y$93,10,0)&amp;"男子"&amp;VLOOKUP($A52,'③男子一覧表'!$C$14:$Y$93,11,0)))</f>
      </c>
      <c r="Z52" s="302">
        <f>IF($A52="","",IF(VLOOKUP($A52,'③男子一覧表'!$C$14:$Y$93,10,0)="","",VLOOKUP($A52,'③男子一覧表'!$C$14:$Y$93,12,0)))</f>
      </c>
      <c r="AA52" s="301">
        <f>IF($A52="","",IF(VLOOKUP($A52,'③男子一覧表'!$C$14:$Y$93,13,0)="","",VLOOKUP($A52,'③男子一覧表'!$C$14:$Y$93,13,0)&amp;"男子"&amp;VLOOKUP($A52,'③男子一覧表'!$C$14:$Y$93,14,0)))</f>
      </c>
      <c r="AB52" s="302">
        <f>IF($A52="","",IF(VLOOKUP($A52,'③男子一覧表'!$C$14:$Y$93,13,0)="","",VLOOKUP($A52,'③男子一覧表'!$C$14:$Y$93,15,0)))</f>
      </c>
      <c r="AC52" s="301">
        <f>IF($A52="","",IF(VLOOKUP($A52,'③男子一覧表'!$C$14:$Y$93,16,0)="","",VLOOKUP($A52,'③男子一覧表'!$C$14:$Y$93,16,0)&amp;"男子"&amp;VLOOKUP($A52,'③男子一覧表'!$C$14:$Y$93,17,0)))</f>
      </c>
      <c r="AD52" s="303">
        <f>IF($A52="","",IF(VLOOKUP($A52,'③男子一覧表'!$C$14:$Y$93,16,0)="","",VLOOKUP($A52,'③男子一覧表'!$C$14:$Y$93,18,0)))</f>
      </c>
      <c r="AE52" s="301">
        <f>IF($A52="","",IF(VLOOKUP($A52,'③男子一覧表'!$C$14:$Y$93,19,0)="","",VLOOKUP($A52,'③男子一覧表'!$C$14:$Y$93,19,0)&amp;"男子"&amp;VLOOKUP($A52,'③男子一覧表'!$C$14:$Y$93,20,0)))</f>
      </c>
      <c r="AF52" s="303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</c>
      <c r="B53" s="301">
        <f>IF($A53="","",VLOOKUP($A53,'選手登録'!$A$27:$K$106,7,0))</f>
      </c>
      <c r="C53" s="301">
        <f>IF($A53="","",VLOOKUP($A53,'選手登録'!$A$27:$K$106,8,0))</f>
      </c>
      <c r="D53" s="301">
        <f>IF($A53="","",VLOOKUP($A53,'選手登録'!$A$27:$K$106,9,0))</f>
      </c>
      <c r="E53" s="301">
        <f>IF($A53="","",VLOOKUP($A53,'選手登録'!$A$27:$K$106,5,0))</f>
      </c>
      <c r="F53" s="301">
        <f>IF($A53="","",VLOOKUP($A53,'選手登録'!$A$27:$K$106,11,0))</f>
      </c>
      <c r="G53" s="301">
        <f>IF($A53="","",VLOOKUP($A53,'選手登録'!$A$27:$K$106,2,0))</f>
      </c>
      <c r="H53" s="301">
        <f>IF($A53="","",VLOOKUP($A53,'選手登録'!$A$27:$K$106,3,0))</f>
      </c>
      <c r="I53" s="301">
        <f>IF($A53="","",VLOOKUP($A53,'選手登録'!$A$27:$K$106,10,0))</f>
      </c>
      <c r="J53" s="301">
        <f>IF($A53="","",'選手登録'!$C$9)</f>
      </c>
      <c r="K53" s="301"/>
      <c r="L53" s="301">
        <f>IF($A53="","",'選手登録'!$C$4)</f>
      </c>
      <c r="M53" s="301">
        <f>IF($A53="","",'選手登録'!$C$5)</f>
      </c>
      <c r="N53" s="301">
        <f>IF($A53="","",'選手登録'!$C$6)</f>
      </c>
      <c r="O53" s="301">
        <f>IF($A53="","",'選手登録'!$C$7)</f>
      </c>
      <c r="P53" s="301"/>
      <c r="Q53" s="301">
        <f>IF($A53="","",'選手登録'!$C$9)</f>
      </c>
      <c r="R53" s="301">
        <f>IF($A53="","",'選手登録'!$C$5)</f>
      </c>
      <c r="S53" s="301">
        <f>IF($A53="","",'選手登録'!$C$6)</f>
      </c>
      <c r="T53" s="301">
        <f>IF($A53="","",'選手登録'!$C$7)</f>
      </c>
      <c r="U53" s="301"/>
      <c r="V53" s="301"/>
      <c r="W53" s="301">
        <f>IF($A53="","",IF(VLOOKUP($A53,'③男子一覧表'!$C$14:$Y$93,7,0)="","",VLOOKUP($A53,'③男子一覧表'!$C$14:$Y$93,7,0)&amp;"男子"&amp;VLOOKUP($A53,'③男子一覧表'!$C$14:$Y$93,8,0)))</f>
      </c>
      <c r="X53" s="302">
        <f>IF($A53="","",IF(VLOOKUP($A53,'③男子一覧表'!$C$14:$Y$93,7,0)="","",VLOOKUP($A53,'③男子一覧表'!$C$14:$Y$93,9,0)))</f>
      </c>
      <c r="Y53" s="301">
        <f>IF($A53="","",IF(VLOOKUP($A53,'③男子一覧表'!$C$14:$Y$93,10,0)="","",VLOOKUP($A53,'③男子一覧表'!$C$14:$Y$93,10,0)&amp;"男子"&amp;VLOOKUP($A53,'③男子一覧表'!$C$14:$Y$93,11,0)))</f>
      </c>
      <c r="Z53" s="302">
        <f>IF($A53="","",IF(VLOOKUP($A53,'③男子一覧表'!$C$14:$Y$93,10,0)="","",VLOOKUP($A53,'③男子一覧表'!$C$14:$Y$93,12,0)))</f>
      </c>
      <c r="AA53" s="301">
        <f>IF($A53="","",IF(VLOOKUP($A53,'③男子一覧表'!$C$14:$Y$93,13,0)="","",VLOOKUP($A53,'③男子一覧表'!$C$14:$Y$93,13,0)&amp;"男子"&amp;VLOOKUP($A53,'③男子一覧表'!$C$14:$Y$93,14,0)))</f>
      </c>
      <c r="AB53" s="302">
        <f>IF($A53="","",IF(VLOOKUP($A53,'③男子一覧表'!$C$14:$Y$93,13,0)="","",VLOOKUP($A53,'③男子一覧表'!$C$14:$Y$93,15,0)))</f>
      </c>
      <c r="AC53" s="301">
        <f>IF($A53="","",IF(VLOOKUP($A53,'③男子一覧表'!$C$14:$Y$93,16,0)="","",VLOOKUP($A53,'③男子一覧表'!$C$14:$Y$93,16,0)&amp;"男子"&amp;VLOOKUP($A53,'③男子一覧表'!$C$14:$Y$93,17,0)))</f>
      </c>
      <c r="AD53" s="303">
        <f>IF($A53="","",IF(VLOOKUP($A53,'③男子一覧表'!$C$14:$Y$93,16,0)="","",VLOOKUP($A53,'③男子一覧表'!$C$14:$Y$93,18,0)))</f>
      </c>
      <c r="AE53" s="301">
        <f>IF($A53="","",IF(VLOOKUP($A53,'③男子一覧表'!$C$14:$Y$93,19,0)="","",VLOOKUP($A53,'③男子一覧表'!$C$14:$Y$93,19,0)&amp;"男子"&amp;VLOOKUP($A53,'③男子一覧表'!$C$14:$Y$93,20,0)))</f>
      </c>
      <c r="AF53" s="303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</c>
      <c r="B54" s="301">
        <f>IF($A54="","",VLOOKUP($A54,'選手登録'!$A$27:$K$106,7,0))</f>
      </c>
      <c r="C54" s="301">
        <f>IF($A54="","",VLOOKUP($A54,'選手登録'!$A$27:$K$106,8,0))</f>
      </c>
      <c r="D54" s="301">
        <f>IF($A54="","",VLOOKUP($A54,'選手登録'!$A$27:$K$106,9,0))</f>
      </c>
      <c r="E54" s="301">
        <f>IF($A54="","",VLOOKUP($A54,'選手登録'!$A$27:$K$106,5,0))</f>
      </c>
      <c r="F54" s="301">
        <f>IF($A54="","",VLOOKUP($A54,'選手登録'!$A$27:$K$106,11,0))</f>
      </c>
      <c r="G54" s="301">
        <f>IF($A54="","",VLOOKUP($A54,'選手登録'!$A$27:$K$106,2,0))</f>
      </c>
      <c r="H54" s="301">
        <f>IF($A54="","",VLOOKUP($A54,'選手登録'!$A$27:$K$106,3,0))</f>
      </c>
      <c r="I54" s="301">
        <f>IF($A54="","",VLOOKUP($A54,'選手登録'!$A$27:$K$106,10,0))</f>
      </c>
      <c r="J54" s="301">
        <f>IF($A54="","",'選手登録'!$C$9)</f>
      </c>
      <c r="K54" s="301"/>
      <c r="L54" s="301">
        <f>IF($A54="","",'選手登録'!$C$4)</f>
      </c>
      <c r="M54" s="301">
        <f>IF($A54="","",'選手登録'!$C$5)</f>
      </c>
      <c r="N54" s="301">
        <f>IF($A54="","",'選手登録'!$C$6)</f>
      </c>
      <c r="O54" s="301">
        <f>IF($A54="","",'選手登録'!$C$7)</f>
      </c>
      <c r="P54" s="301"/>
      <c r="Q54" s="301">
        <f>IF($A54="","",'選手登録'!$C$9)</f>
      </c>
      <c r="R54" s="301">
        <f>IF($A54="","",'選手登録'!$C$5)</f>
      </c>
      <c r="S54" s="301">
        <f>IF($A54="","",'選手登録'!$C$6)</f>
      </c>
      <c r="T54" s="301">
        <f>IF($A54="","",'選手登録'!$C$7)</f>
      </c>
      <c r="U54" s="301"/>
      <c r="V54" s="301"/>
      <c r="W54" s="301">
        <f>IF($A54="","",IF(VLOOKUP($A54,'③男子一覧表'!$C$14:$Y$93,7,0)="","",VLOOKUP($A54,'③男子一覧表'!$C$14:$Y$93,7,0)&amp;"男子"&amp;VLOOKUP($A54,'③男子一覧表'!$C$14:$Y$93,8,0)))</f>
      </c>
      <c r="X54" s="302">
        <f>IF($A54="","",IF(VLOOKUP($A54,'③男子一覧表'!$C$14:$Y$93,7,0)="","",VLOOKUP($A54,'③男子一覧表'!$C$14:$Y$93,9,0)))</f>
      </c>
      <c r="Y54" s="301">
        <f>IF($A54="","",IF(VLOOKUP($A54,'③男子一覧表'!$C$14:$Y$93,10,0)="","",VLOOKUP($A54,'③男子一覧表'!$C$14:$Y$93,10,0)&amp;"男子"&amp;VLOOKUP($A54,'③男子一覧表'!$C$14:$Y$93,11,0)))</f>
      </c>
      <c r="Z54" s="302">
        <f>IF($A54="","",IF(VLOOKUP($A54,'③男子一覧表'!$C$14:$Y$93,10,0)="","",VLOOKUP($A54,'③男子一覧表'!$C$14:$Y$93,12,0)))</f>
      </c>
      <c r="AA54" s="301">
        <f>IF($A54="","",IF(VLOOKUP($A54,'③男子一覧表'!$C$14:$Y$93,13,0)="","",VLOOKUP($A54,'③男子一覧表'!$C$14:$Y$93,13,0)&amp;"男子"&amp;VLOOKUP($A54,'③男子一覧表'!$C$14:$Y$93,14,0)))</f>
      </c>
      <c r="AB54" s="302">
        <f>IF($A54="","",IF(VLOOKUP($A54,'③男子一覧表'!$C$14:$Y$93,13,0)="","",VLOOKUP($A54,'③男子一覧表'!$C$14:$Y$93,15,0)))</f>
      </c>
      <c r="AC54" s="301">
        <f>IF($A54="","",IF(VLOOKUP($A54,'③男子一覧表'!$C$14:$Y$93,16,0)="","",VLOOKUP($A54,'③男子一覧表'!$C$14:$Y$93,16,0)&amp;"男子"&amp;VLOOKUP($A54,'③男子一覧表'!$C$14:$Y$93,17,0)))</f>
      </c>
      <c r="AD54" s="303">
        <f>IF($A54="","",IF(VLOOKUP($A54,'③男子一覧表'!$C$14:$Y$93,16,0)="","",VLOOKUP($A54,'③男子一覧表'!$C$14:$Y$93,18,0)))</f>
      </c>
      <c r="AE54" s="301">
        <f>IF($A54="","",IF(VLOOKUP($A54,'③男子一覧表'!$C$14:$Y$93,19,0)="","",VLOOKUP($A54,'③男子一覧表'!$C$14:$Y$93,19,0)&amp;"男子"&amp;VLOOKUP($A54,'③男子一覧表'!$C$14:$Y$93,20,0)))</f>
      </c>
      <c r="AF54" s="303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</c>
      <c r="B55" s="301">
        <f>IF($A55="","",VLOOKUP($A55,'選手登録'!$A$27:$K$106,7,0))</f>
      </c>
      <c r="C55" s="301">
        <f>IF($A55="","",VLOOKUP($A55,'選手登録'!$A$27:$K$106,8,0))</f>
      </c>
      <c r="D55" s="301">
        <f>IF($A55="","",VLOOKUP($A55,'選手登録'!$A$27:$K$106,9,0))</f>
      </c>
      <c r="E55" s="301">
        <f>IF($A55="","",VLOOKUP($A55,'選手登録'!$A$27:$K$106,5,0))</f>
      </c>
      <c r="F55" s="301">
        <f>IF($A55="","",VLOOKUP($A55,'選手登録'!$A$27:$K$106,11,0))</f>
      </c>
      <c r="G55" s="301">
        <f>IF($A55="","",VLOOKUP($A55,'選手登録'!$A$27:$K$106,2,0))</f>
      </c>
      <c r="H55" s="301">
        <f>IF($A55="","",VLOOKUP($A55,'選手登録'!$A$27:$K$106,3,0))</f>
      </c>
      <c r="I55" s="301">
        <f>IF($A55="","",VLOOKUP($A55,'選手登録'!$A$27:$K$106,10,0))</f>
      </c>
      <c r="J55" s="301">
        <f>IF($A55="","",'選手登録'!$C$9)</f>
      </c>
      <c r="K55" s="301"/>
      <c r="L55" s="301">
        <f>IF($A55="","",'選手登録'!$C$4)</f>
      </c>
      <c r="M55" s="301">
        <f>IF($A55="","",'選手登録'!$C$5)</f>
      </c>
      <c r="N55" s="301">
        <f>IF($A55="","",'選手登録'!$C$6)</f>
      </c>
      <c r="O55" s="301">
        <f>IF($A55="","",'選手登録'!$C$7)</f>
      </c>
      <c r="P55" s="301"/>
      <c r="Q55" s="301">
        <f>IF($A55="","",'選手登録'!$C$9)</f>
      </c>
      <c r="R55" s="301">
        <f>IF($A55="","",'選手登録'!$C$5)</f>
      </c>
      <c r="S55" s="301">
        <f>IF($A55="","",'選手登録'!$C$6)</f>
      </c>
      <c r="T55" s="301">
        <f>IF($A55="","",'選手登録'!$C$7)</f>
      </c>
      <c r="U55" s="301"/>
      <c r="V55" s="301"/>
      <c r="W55" s="301">
        <f>IF($A55="","",IF(VLOOKUP($A55,'③男子一覧表'!$C$14:$Y$93,7,0)="","",VLOOKUP($A55,'③男子一覧表'!$C$14:$Y$93,7,0)&amp;"男子"&amp;VLOOKUP($A55,'③男子一覧表'!$C$14:$Y$93,8,0)))</f>
      </c>
      <c r="X55" s="302">
        <f>IF($A55="","",IF(VLOOKUP($A55,'③男子一覧表'!$C$14:$Y$93,7,0)="","",VLOOKUP($A55,'③男子一覧表'!$C$14:$Y$93,9,0)))</f>
      </c>
      <c r="Y55" s="301">
        <f>IF($A55="","",IF(VLOOKUP($A55,'③男子一覧表'!$C$14:$Y$93,10,0)="","",VLOOKUP($A55,'③男子一覧表'!$C$14:$Y$93,10,0)&amp;"男子"&amp;VLOOKUP($A55,'③男子一覧表'!$C$14:$Y$93,11,0)))</f>
      </c>
      <c r="Z55" s="302">
        <f>IF($A55="","",IF(VLOOKUP($A55,'③男子一覧表'!$C$14:$Y$93,10,0)="","",VLOOKUP($A55,'③男子一覧表'!$C$14:$Y$93,12,0)))</f>
      </c>
      <c r="AA55" s="301">
        <f>IF($A55="","",IF(VLOOKUP($A55,'③男子一覧表'!$C$14:$Y$93,13,0)="","",VLOOKUP($A55,'③男子一覧表'!$C$14:$Y$93,13,0)&amp;"男子"&amp;VLOOKUP($A55,'③男子一覧表'!$C$14:$Y$93,14,0)))</f>
      </c>
      <c r="AB55" s="302">
        <f>IF($A55="","",IF(VLOOKUP($A55,'③男子一覧表'!$C$14:$Y$93,13,0)="","",VLOOKUP($A55,'③男子一覧表'!$C$14:$Y$93,15,0)))</f>
      </c>
      <c r="AC55" s="301">
        <f>IF($A55="","",IF(VLOOKUP($A55,'③男子一覧表'!$C$14:$Y$93,16,0)="","",VLOOKUP($A55,'③男子一覧表'!$C$14:$Y$93,16,0)&amp;"男子"&amp;VLOOKUP($A55,'③男子一覧表'!$C$14:$Y$93,17,0)))</f>
      </c>
      <c r="AD55" s="303">
        <f>IF($A55="","",IF(VLOOKUP($A55,'③男子一覧表'!$C$14:$Y$93,16,0)="","",VLOOKUP($A55,'③男子一覧表'!$C$14:$Y$93,18,0)))</f>
      </c>
      <c r="AE55" s="301">
        <f>IF($A55="","",IF(VLOOKUP($A55,'③男子一覧表'!$C$14:$Y$93,19,0)="","",VLOOKUP($A55,'③男子一覧表'!$C$14:$Y$93,19,0)&amp;"男子"&amp;VLOOKUP($A55,'③男子一覧表'!$C$14:$Y$93,20,0)))</f>
      </c>
      <c r="AF55" s="303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</c>
      <c r="B56" s="301">
        <f>IF($A56="","",VLOOKUP($A56,'選手登録'!$A$27:$K$106,7,0))</f>
      </c>
      <c r="C56" s="301">
        <f>IF($A56="","",VLOOKUP($A56,'選手登録'!$A$27:$K$106,8,0))</f>
      </c>
      <c r="D56" s="301">
        <f>IF($A56="","",VLOOKUP($A56,'選手登録'!$A$27:$K$106,9,0))</f>
      </c>
      <c r="E56" s="301">
        <f>IF($A56="","",VLOOKUP($A56,'選手登録'!$A$27:$K$106,5,0))</f>
      </c>
      <c r="F56" s="301">
        <f>IF($A56="","",VLOOKUP($A56,'選手登録'!$A$27:$K$106,11,0))</f>
      </c>
      <c r="G56" s="301">
        <f>IF($A56="","",VLOOKUP($A56,'選手登録'!$A$27:$K$106,2,0))</f>
      </c>
      <c r="H56" s="301">
        <f>IF($A56="","",VLOOKUP($A56,'選手登録'!$A$27:$K$106,3,0))</f>
      </c>
      <c r="I56" s="301">
        <f>IF($A56="","",VLOOKUP($A56,'選手登録'!$A$27:$K$106,10,0))</f>
      </c>
      <c r="J56" s="301">
        <f>IF($A56="","",'選手登録'!$C$9)</f>
      </c>
      <c r="K56" s="301"/>
      <c r="L56" s="301">
        <f>IF($A56="","",'選手登録'!$C$4)</f>
      </c>
      <c r="M56" s="301">
        <f>IF($A56="","",'選手登録'!$C$5)</f>
      </c>
      <c r="N56" s="301">
        <f>IF($A56="","",'選手登録'!$C$6)</f>
      </c>
      <c r="O56" s="301">
        <f>IF($A56="","",'選手登録'!$C$7)</f>
      </c>
      <c r="P56" s="301"/>
      <c r="Q56" s="301">
        <f>IF($A56="","",'選手登録'!$C$9)</f>
      </c>
      <c r="R56" s="301">
        <f>IF($A56="","",'選手登録'!$C$5)</f>
      </c>
      <c r="S56" s="301">
        <f>IF($A56="","",'選手登録'!$C$6)</f>
      </c>
      <c r="T56" s="301">
        <f>IF($A56="","",'選手登録'!$C$7)</f>
      </c>
      <c r="U56" s="301"/>
      <c r="V56" s="301"/>
      <c r="W56" s="301">
        <f>IF($A56="","",IF(VLOOKUP($A56,'③男子一覧表'!$C$14:$Y$93,7,0)="","",VLOOKUP($A56,'③男子一覧表'!$C$14:$Y$93,7,0)&amp;"男子"&amp;VLOOKUP($A56,'③男子一覧表'!$C$14:$Y$93,8,0)))</f>
      </c>
      <c r="X56" s="302">
        <f>IF($A56="","",IF(VLOOKUP($A56,'③男子一覧表'!$C$14:$Y$93,7,0)="","",VLOOKUP($A56,'③男子一覧表'!$C$14:$Y$93,9,0)))</f>
      </c>
      <c r="Y56" s="301">
        <f>IF($A56="","",IF(VLOOKUP($A56,'③男子一覧表'!$C$14:$Y$93,10,0)="","",VLOOKUP($A56,'③男子一覧表'!$C$14:$Y$93,10,0)&amp;"男子"&amp;VLOOKUP($A56,'③男子一覧表'!$C$14:$Y$93,11,0)))</f>
      </c>
      <c r="Z56" s="302">
        <f>IF($A56="","",IF(VLOOKUP($A56,'③男子一覧表'!$C$14:$Y$93,10,0)="","",VLOOKUP($A56,'③男子一覧表'!$C$14:$Y$93,12,0)))</f>
      </c>
      <c r="AA56" s="301">
        <f>IF($A56="","",IF(VLOOKUP($A56,'③男子一覧表'!$C$14:$Y$93,13,0)="","",VLOOKUP($A56,'③男子一覧表'!$C$14:$Y$93,13,0)&amp;"男子"&amp;VLOOKUP($A56,'③男子一覧表'!$C$14:$Y$93,14,0)))</f>
      </c>
      <c r="AB56" s="302">
        <f>IF($A56="","",IF(VLOOKUP($A56,'③男子一覧表'!$C$14:$Y$93,13,0)="","",VLOOKUP($A56,'③男子一覧表'!$C$14:$Y$93,15,0)))</f>
      </c>
      <c r="AC56" s="301">
        <f>IF($A56="","",IF(VLOOKUP($A56,'③男子一覧表'!$C$14:$Y$93,16,0)="","",VLOOKUP($A56,'③男子一覧表'!$C$14:$Y$93,16,0)&amp;"男子"&amp;VLOOKUP($A56,'③男子一覧表'!$C$14:$Y$93,17,0)))</f>
      </c>
      <c r="AD56" s="303">
        <f>IF($A56="","",IF(VLOOKUP($A56,'③男子一覧表'!$C$14:$Y$93,16,0)="","",VLOOKUP($A56,'③男子一覧表'!$C$14:$Y$93,18,0)))</f>
      </c>
      <c r="AE56" s="301">
        <f>IF($A56="","",IF(VLOOKUP($A56,'③男子一覧表'!$C$14:$Y$93,19,0)="","",VLOOKUP($A56,'③男子一覧表'!$C$14:$Y$93,19,0)&amp;"男子"&amp;VLOOKUP($A56,'③男子一覧表'!$C$14:$Y$93,20,0)))</f>
      </c>
      <c r="AF56" s="303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</c>
      <c r="B57" s="301">
        <f>IF($A57="","",VLOOKUP($A57,'選手登録'!$A$27:$K$106,7,0))</f>
      </c>
      <c r="C57" s="301">
        <f>IF($A57="","",VLOOKUP($A57,'選手登録'!$A$27:$K$106,8,0))</f>
      </c>
      <c r="D57" s="301">
        <f>IF($A57="","",VLOOKUP($A57,'選手登録'!$A$27:$K$106,9,0))</f>
      </c>
      <c r="E57" s="301">
        <f>IF($A57="","",VLOOKUP($A57,'選手登録'!$A$27:$K$106,5,0))</f>
      </c>
      <c r="F57" s="301">
        <f>IF($A57="","",VLOOKUP($A57,'選手登録'!$A$27:$K$106,11,0))</f>
      </c>
      <c r="G57" s="301">
        <f>IF($A57="","",VLOOKUP($A57,'選手登録'!$A$27:$K$106,2,0))</f>
      </c>
      <c r="H57" s="301">
        <f>IF($A57="","",VLOOKUP($A57,'選手登録'!$A$27:$K$106,3,0))</f>
      </c>
      <c r="I57" s="301">
        <f>IF($A57="","",VLOOKUP($A57,'選手登録'!$A$27:$K$106,10,0))</f>
      </c>
      <c r="J57" s="301">
        <f>IF($A57="","",'選手登録'!$C$9)</f>
      </c>
      <c r="K57" s="301"/>
      <c r="L57" s="301">
        <f>IF($A57="","",'選手登録'!$C$4)</f>
      </c>
      <c r="M57" s="301">
        <f>IF($A57="","",'選手登録'!$C$5)</f>
      </c>
      <c r="N57" s="301">
        <f>IF($A57="","",'選手登録'!$C$6)</f>
      </c>
      <c r="O57" s="301">
        <f>IF($A57="","",'選手登録'!$C$7)</f>
      </c>
      <c r="P57" s="301"/>
      <c r="Q57" s="301">
        <f>IF($A57="","",'選手登録'!$C$9)</f>
      </c>
      <c r="R57" s="301">
        <f>IF($A57="","",'選手登録'!$C$5)</f>
      </c>
      <c r="S57" s="301">
        <f>IF($A57="","",'選手登録'!$C$6)</f>
      </c>
      <c r="T57" s="301">
        <f>IF($A57="","",'選手登録'!$C$7)</f>
      </c>
      <c r="U57" s="301"/>
      <c r="V57" s="301"/>
      <c r="W57" s="301">
        <f>IF($A57="","",IF(VLOOKUP($A57,'③男子一覧表'!$C$14:$Y$93,7,0)="","",VLOOKUP($A57,'③男子一覧表'!$C$14:$Y$93,7,0)&amp;"男子"&amp;VLOOKUP($A57,'③男子一覧表'!$C$14:$Y$93,8,0)))</f>
      </c>
      <c r="X57" s="302">
        <f>IF($A57="","",IF(VLOOKUP($A57,'③男子一覧表'!$C$14:$Y$93,7,0)="","",VLOOKUP($A57,'③男子一覧表'!$C$14:$Y$93,9,0)))</f>
      </c>
      <c r="Y57" s="301">
        <f>IF($A57="","",IF(VLOOKUP($A57,'③男子一覧表'!$C$14:$Y$93,10,0)="","",VLOOKUP($A57,'③男子一覧表'!$C$14:$Y$93,10,0)&amp;"男子"&amp;VLOOKUP($A57,'③男子一覧表'!$C$14:$Y$93,11,0)))</f>
      </c>
      <c r="Z57" s="302">
        <f>IF($A57="","",IF(VLOOKUP($A57,'③男子一覧表'!$C$14:$Y$93,10,0)="","",VLOOKUP($A57,'③男子一覧表'!$C$14:$Y$93,12,0)))</f>
      </c>
      <c r="AA57" s="301">
        <f>IF($A57="","",IF(VLOOKUP($A57,'③男子一覧表'!$C$14:$Y$93,13,0)="","",VLOOKUP($A57,'③男子一覧表'!$C$14:$Y$93,13,0)&amp;"男子"&amp;VLOOKUP($A57,'③男子一覧表'!$C$14:$Y$93,14,0)))</f>
      </c>
      <c r="AB57" s="302">
        <f>IF($A57="","",IF(VLOOKUP($A57,'③男子一覧表'!$C$14:$Y$93,13,0)="","",VLOOKUP($A57,'③男子一覧表'!$C$14:$Y$93,15,0)))</f>
      </c>
      <c r="AC57" s="301">
        <f>IF($A57="","",IF(VLOOKUP($A57,'③男子一覧表'!$C$14:$Y$93,16,0)="","",VLOOKUP($A57,'③男子一覧表'!$C$14:$Y$93,16,0)&amp;"男子"&amp;VLOOKUP($A57,'③男子一覧表'!$C$14:$Y$93,17,0)))</f>
      </c>
      <c r="AD57" s="303">
        <f>IF($A57="","",IF(VLOOKUP($A57,'③男子一覧表'!$C$14:$Y$93,16,0)="","",VLOOKUP($A57,'③男子一覧表'!$C$14:$Y$93,18,0)))</f>
      </c>
      <c r="AE57" s="301">
        <f>IF($A57="","",IF(VLOOKUP($A57,'③男子一覧表'!$C$14:$Y$93,19,0)="","",VLOOKUP($A57,'③男子一覧表'!$C$14:$Y$93,19,0)&amp;"男子"&amp;VLOOKUP($A57,'③男子一覧表'!$C$14:$Y$93,20,0)))</f>
      </c>
      <c r="AF57" s="303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</c>
      <c r="B58" s="301">
        <f>IF($A58="","",VLOOKUP($A58,'選手登録'!$A$27:$K$106,7,0))</f>
      </c>
      <c r="C58" s="301">
        <f>IF($A58="","",VLOOKUP($A58,'選手登録'!$A$27:$K$106,8,0))</f>
      </c>
      <c r="D58" s="301">
        <f>IF($A58="","",VLOOKUP($A58,'選手登録'!$A$27:$K$106,9,0))</f>
      </c>
      <c r="E58" s="301">
        <f>IF($A58="","",VLOOKUP($A58,'選手登録'!$A$27:$K$106,5,0))</f>
      </c>
      <c r="F58" s="301">
        <f>IF($A58="","",VLOOKUP($A58,'選手登録'!$A$27:$K$106,11,0))</f>
      </c>
      <c r="G58" s="301">
        <f>IF($A58="","",VLOOKUP($A58,'選手登録'!$A$27:$K$106,2,0))</f>
      </c>
      <c r="H58" s="301">
        <f>IF($A58="","",VLOOKUP($A58,'選手登録'!$A$27:$K$106,3,0))</f>
      </c>
      <c r="I58" s="301">
        <f>IF($A58="","",VLOOKUP($A58,'選手登録'!$A$27:$K$106,10,0))</f>
      </c>
      <c r="J58" s="301">
        <f>IF($A58="","",'選手登録'!$C$9)</f>
      </c>
      <c r="K58" s="301"/>
      <c r="L58" s="301">
        <f>IF($A58="","",'選手登録'!$C$4)</f>
      </c>
      <c r="M58" s="301">
        <f>IF($A58="","",'選手登録'!$C$5)</f>
      </c>
      <c r="N58" s="301">
        <f>IF($A58="","",'選手登録'!$C$6)</f>
      </c>
      <c r="O58" s="301">
        <f>IF($A58="","",'選手登録'!$C$7)</f>
      </c>
      <c r="P58" s="301"/>
      <c r="Q58" s="301">
        <f>IF($A58="","",'選手登録'!$C$9)</f>
      </c>
      <c r="R58" s="301">
        <f>IF($A58="","",'選手登録'!$C$5)</f>
      </c>
      <c r="S58" s="301">
        <f>IF($A58="","",'選手登録'!$C$6)</f>
      </c>
      <c r="T58" s="301">
        <f>IF($A58="","",'選手登録'!$C$7)</f>
      </c>
      <c r="U58" s="301"/>
      <c r="V58" s="301"/>
      <c r="W58" s="301">
        <f>IF($A58="","",IF(VLOOKUP($A58,'③男子一覧表'!$C$14:$Y$93,7,0)="","",VLOOKUP($A58,'③男子一覧表'!$C$14:$Y$93,7,0)&amp;"男子"&amp;VLOOKUP($A58,'③男子一覧表'!$C$14:$Y$93,8,0)))</f>
      </c>
      <c r="X58" s="302">
        <f>IF($A58="","",IF(VLOOKUP($A58,'③男子一覧表'!$C$14:$Y$93,7,0)="","",VLOOKUP($A58,'③男子一覧表'!$C$14:$Y$93,9,0)))</f>
      </c>
      <c r="Y58" s="301">
        <f>IF($A58="","",IF(VLOOKUP($A58,'③男子一覧表'!$C$14:$Y$93,10,0)="","",VLOOKUP($A58,'③男子一覧表'!$C$14:$Y$93,10,0)&amp;"男子"&amp;VLOOKUP($A58,'③男子一覧表'!$C$14:$Y$93,11,0)))</f>
      </c>
      <c r="Z58" s="302">
        <f>IF($A58="","",IF(VLOOKUP($A58,'③男子一覧表'!$C$14:$Y$93,10,0)="","",VLOOKUP($A58,'③男子一覧表'!$C$14:$Y$93,12,0)))</f>
      </c>
      <c r="AA58" s="301">
        <f>IF($A58="","",IF(VLOOKUP($A58,'③男子一覧表'!$C$14:$Y$93,13,0)="","",VLOOKUP($A58,'③男子一覧表'!$C$14:$Y$93,13,0)&amp;"男子"&amp;VLOOKUP($A58,'③男子一覧表'!$C$14:$Y$93,14,0)))</f>
      </c>
      <c r="AB58" s="302">
        <f>IF($A58="","",IF(VLOOKUP($A58,'③男子一覧表'!$C$14:$Y$93,13,0)="","",VLOOKUP($A58,'③男子一覧表'!$C$14:$Y$93,15,0)))</f>
      </c>
      <c r="AC58" s="301">
        <f>IF($A58="","",IF(VLOOKUP($A58,'③男子一覧表'!$C$14:$Y$93,16,0)="","",VLOOKUP($A58,'③男子一覧表'!$C$14:$Y$93,16,0)&amp;"男子"&amp;VLOOKUP($A58,'③男子一覧表'!$C$14:$Y$93,17,0)))</f>
      </c>
      <c r="AD58" s="303">
        <f>IF($A58="","",IF(VLOOKUP($A58,'③男子一覧表'!$C$14:$Y$93,16,0)="","",VLOOKUP($A58,'③男子一覧表'!$C$14:$Y$93,18,0)))</f>
      </c>
      <c r="AE58" s="301">
        <f>IF($A58="","",IF(VLOOKUP($A58,'③男子一覧表'!$C$14:$Y$93,19,0)="","",VLOOKUP($A58,'③男子一覧表'!$C$14:$Y$93,19,0)&amp;"男子"&amp;VLOOKUP($A58,'③男子一覧表'!$C$14:$Y$93,20,0)))</f>
      </c>
      <c r="AF58" s="303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</c>
      <c r="B59" s="301">
        <f>IF($A59="","",VLOOKUP($A59,'選手登録'!$A$27:$K$106,7,0))</f>
      </c>
      <c r="C59" s="301">
        <f>IF($A59="","",VLOOKUP($A59,'選手登録'!$A$27:$K$106,8,0))</f>
      </c>
      <c r="D59" s="301">
        <f>IF($A59="","",VLOOKUP($A59,'選手登録'!$A$27:$K$106,9,0))</f>
      </c>
      <c r="E59" s="301">
        <f>IF($A59="","",VLOOKUP($A59,'選手登録'!$A$27:$K$106,5,0))</f>
      </c>
      <c r="F59" s="301">
        <f>IF($A59="","",VLOOKUP($A59,'選手登録'!$A$27:$K$106,11,0))</f>
      </c>
      <c r="G59" s="301">
        <f>IF($A59="","",VLOOKUP($A59,'選手登録'!$A$27:$K$106,2,0))</f>
      </c>
      <c r="H59" s="301">
        <f>IF($A59="","",VLOOKUP($A59,'選手登録'!$A$27:$K$106,3,0))</f>
      </c>
      <c r="I59" s="301">
        <f>IF($A59="","",VLOOKUP($A59,'選手登録'!$A$27:$K$106,10,0))</f>
      </c>
      <c r="J59" s="301">
        <f>IF($A59="","",'選手登録'!$C$9)</f>
      </c>
      <c r="K59" s="301"/>
      <c r="L59" s="301">
        <f>IF($A59="","",'選手登録'!$C$4)</f>
      </c>
      <c r="M59" s="301">
        <f>IF($A59="","",'選手登録'!$C$5)</f>
      </c>
      <c r="N59" s="301">
        <f>IF($A59="","",'選手登録'!$C$6)</f>
      </c>
      <c r="O59" s="301">
        <f>IF($A59="","",'選手登録'!$C$7)</f>
      </c>
      <c r="P59" s="301"/>
      <c r="Q59" s="301">
        <f>IF($A59="","",'選手登録'!$C$9)</f>
      </c>
      <c r="R59" s="301">
        <f>IF($A59="","",'選手登録'!$C$5)</f>
      </c>
      <c r="S59" s="301">
        <f>IF($A59="","",'選手登録'!$C$6)</f>
      </c>
      <c r="T59" s="301">
        <f>IF($A59="","",'選手登録'!$C$7)</f>
      </c>
      <c r="U59" s="301"/>
      <c r="V59" s="301"/>
      <c r="W59" s="301">
        <f>IF($A59="","",IF(VLOOKUP($A59,'③男子一覧表'!$C$14:$Y$93,7,0)="","",VLOOKUP($A59,'③男子一覧表'!$C$14:$Y$93,7,0)&amp;"男子"&amp;VLOOKUP($A59,'③男子一覧表'!$C$14:$Y$93,8,0)))</f>
      </c>
      <c r="X59" s="302">
        <f>IF($A59="","",IF(VLOOKUP($A59,'③男子一覧表'!$C$14:$Y$93,7,0)="","",VLOOKUP($A59,'③男子一覧表'!$C$14:$Y$93,9,0)))</f>
      </c>
      <c r="Y59" s="301">
        <f>IF($A59="","",IF(VLOOKUP($A59,'③男子一覧表'!$C$14:$Y$93,10,0)="","",VLOOKUP($A59,'③男子一覧表'!$C$14:$Y$93,10,0)&amp;"男子"&amp;VLOOKUP($A59,'③男子一覧表'!$C$14:$Y$93,11,0)))</f>
      </c>
      <c r="Z59" s="302">
        <f>IF($A59="","",IF(VLOOKUP($A59,'③男子一覧表'!$C$14:$Y$93,10,0)="","",VLOOKUP($A59,'③男子一覧表'!$C$14:$Y$93,12,0)))</f>
      </c>
      <c r="AA59" s="301">
        <f>IF($A59="","",IF(VLOOKUP($A59,'③男子一覧表'!$C$14:$Y$93,13,0)="","",VLOOKUP($A59,'③男子一覧表'!$C$14:$Y$93,13,0)&amp;"男子"&amp;VLOOKUP($A59,'③男子一覧表'!$C$14:$Y$93,14,0)))</f>
      </c>
      <c r="AB59" s="302">
        <f>IF($A59="","",IF(VLOOKUP($A59,'③男子一覧表'!$C$14:$Y$93,13,0)="","",VLOOKUP($A59,'③男子一覧表'!$C$14:$Y$93,15,0)))</f>
      </c>
      <c r="AC59" s="301">
        <f>IF($A59="","",IF(VLOOKUP($A59,'③男子一覧表'!$C$14:$Y$93,16,0)="","",VLOOKUP($A59,'③男子一覧表'!$C$14:$Y$93,16,0)&amp;"男子"&amp;VLOOKUP($A59,'③男子一覧表'!$C$14:$Y$93,17,0)))</f>
      </c>
      <c r="AD59" s="303">
        <f>IF($A59="","",IF(VLOOKUP($A59,'③男子一覧表'!$C$14:$Y$93,16,0)="","",VLOOKUP($A59,'③男子一覧表'!$C$14:$Y$93,18,0)))</f>
      </c>
      <c r="AE59" s="301">
        <f>IF($A59="","",IF(VLOOKUP($A59,'③男子一覧表'!$C$14:$Y$93,19,0)="","",VLOOKUP($A59,'③男子一覧表'!$C$14:$Y$93,19,0)&amp;"男子"&amp;VLOOKUP($A59,'③男子一覧表'!$C$14:$Y$93,20,0)))</f>
      </c>
      <c r="AF59" s="303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</c>
      <c r="B60" s="301">
        <f>IF($A60="","",VLOOKUP($A60,'選手登録'!$A$27:$K$106,7,0))</f>
      </c>
      <c r="C60" s="301">
        <f>IF($A60="","",VLOOKUP($A60,'選手登録'!$A$27:$K$106,8,0))</f>
      </c>
      <c r="D60" s="301">
        <f>IF($A60="","",VLOOKUP($A60,'選手登録'!$A$27:$K$106,9,0))</f>
      </c>
      <c r="E60" s="301">
        <f>IF($A60="","",VLOOKUP($A60,'選手登録'!$A$27:$K$106,5,0))</f>
      </c>
      <c r="F60" s="301">
        <f>IF($A60="","",VLOOKUP($A60,'選手登録'!$A$27:$K$106,11,0))</f>
      </c>
      <c r="G60" s="301">
        <f>IF($A60="","",VLOOKUP($A60,'選手登録'!$A$27:$K$106,2,0))</f>
      </c>
      <c r="H60" s="301">
        <f>IF($A60="","",VLOOKUP($A60,'選手登録'!$A$27:$K$106,3,0))</f>
      </c>
      <c r="I60" s="301">
        <f>IF($A60="","",VLOOKUP($A60,'選手登録'!$A$27:$K$106,10,0))</f>
      </c>
      <c r="J60" s="301">
        <f>IF($A60="","",'選手登録'!$C$9)</f>
      </c>
      <c r="K60" s="301"/>
      <c r="L60" s="301">
        <f>IF($A60="","",'選手登録'!$C$4)</f>
      </c>
      <c r="M60" s="301">
        <f>IF($A60="","",'選手登録'!$C$5)</f>
      </c>
      <c r="N60" s="301">
        <f>IF($A60="","",'選手登録'!$C$6)</f>
      </c>
      <c r="O60" s="301">
        <f>IF($A60="","",'選手登録'!$C$7)</f>
      </c>
      <c r="P60" s="301"/>
      <c r="Q60" s="301">
        <f>IF($A60="","",'選手登録'!$C$9)</f>
      </c>
      <c r="R60" s="301">
        <f>IF($A60="","",'選手登録'!$C$5)</f>
      </c>
      <c r="S60" s="301">
        <f>IF($A60="","",'選手登録'!$C$6)</f>
      </c>
      <c r="T60" s="301">
        <f>IF($A60="","",'選手登録'!$C$7)</f>
      </c>
      <c r="U60" s="301"/>
      <c r="V60" s="301"/>
      <c r="W60" s="301">
        <f>IF($A60="","",IF(VLOOKUP($A60,'③男子一覧表'!$C$14:$Y$93,7,0)="","",VLOOKUP($A60,'③男子一覧表'!$C$14:$Y$93,7,0)&amp;"男子"&amp;VLOOKUP($A60,'③男子一覧表'!$C$14:$Y$93,8,0)))</f>
      </c>
      <c r="X60" s="302">
        <f>IF($A60="","",IF(VLOOKUP($A60,'③男子一覧表'!$C$14:$Y$93,7,0)="","",VLOOKUP($A60,'③男子一覧表'!$C$14:$Y$93,9,0)))</f>
      </c>
      <c r="Y60" s="301">
        <f>IF($A60="","",IF(VLOOKUP($A60,'③男子一覧表'!$C$14:$Y$93,10,0)="","",VLOOKUP($A60,'③男子一覧表'!$C$14:$Y$93,10,0)&amp;"男子"&amp;VLOOKUP($A60,'③男子一覧表'!$C$14:$Y$93,11,0)))</f>
      </c>
      <c r="Z60" s="302">
        <f>IF($A60="","",IF(VLOOKUP($A60,'③男子一覧表'!$C$14:$Y$93,10,0)="","",VLOOKUP($A60,'③男子一覧表'!$C$14:$Y$93,12,0)))</f>
      </c>
      <c r="AA60" s="301">
        <f>IF($A60="","",IF(VLOOKUP($A60,'③男子一覧表'!$C$14:$Y$93,13,0)="","",VLOOKUP($A60,'③男子一覧表'!$C$14:$Y$93,13,0)&amp;"男子"&amp;VLOOKUP($A60,'③男子一覧表'!$C$14:$Y$93,14,0)))</f>
      </c>
      <c r="AB60" s="302">
        <f>IF($A60="","",IF(VLOOKUP($A60,'③男子一覧表'!$C$14:$Y$93,13,0)="","",VLOOKUP($A60,'③男子一覧表'!$C$14:$Y$93,15,0)))</f>
      </c>
      <c r="AC60" s="301">
        <f>IF($A60="","",IF(VLOOKUP($A60,'③男子一覧表'!$C$14:$Y$93,16,0)="","",VLOOKUP($A60,'③男子一覧表'!$C$14:$Y$93,16,0)&amp;"男子"&amp;VLOOKUP($A60,'③男子一覧表'!$C$14:$Y$93,17,0)))</f>
      </c>
      <c r="AD60" s="303">
        <f>IF($A60="","",IF(VLOOKUP($A60,'③男子一覧表'!$C$14:$Y$93,16,0)="","",VLOOKUP($A60,'③男子一覧表'!$C$14:$Y$93,18,0)))</f>
      </c>
      <c r="AE60" s="301">
        <f>IF($A60="","",IF(VLOOKUP($A60,'③男子一覧表'!$C$14:$Y$93,19,0)="","",VLOOKUP($A60,'③男子一覧表'!$C$14:$Y$93,19,0)&amp;"男子"&amp;VLOOKUP($A60,'③男子一覧表'!$C$14:$Y$93,20,0)))</f>
      </c>
      <c r="AF60" s="303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</c>
      <c r="B61" s="301">
        <f>IF($A61="","",VLOOKUP($A61,'選手登録'!$A$27:$K$106,7,0))</f>
      </c>
      <c r="C61" s="301">
        <f>IF($A61="","",VLOOKUP($A61,'選手登録'!$A$27:$K$106,8,0))</f>
      </c>
      <c r="D61" s="301">
        <f>IF($A61="","",VLOOKUP($A61,'選手登録'!$A$27:$K$106,9,0))</f>
      </c>
      <c r="E61" s="301">
        <f>IF($A61="","",VLOOKUP($A61,'選手登録'!$A$27:$K$106,5,0))</f>
      </c>
      <c r="F61" s="301">
        <f>IF($A61="","",VLOOKUP($A61,'選手登録'!$A$27:$K$106,11,0))</f>
      </c>
      <c r="G61" s="301">
        <f>IF($A61="","",VLOOKUP($A61,'選手登録'!$A$27:$K$106,2,0))</f>
      </c>
      <c r="H61" s="301">
        <f>IF($A61="","",VLOOKUP($A61,'選手登録'!$A$27:$K$106,3,0))</f>
      </c>
      <c r="I61" s="301">
        <f>IF($A61="","",VLOOKUP($A61,'選手登録'!$A$27:$K$106,10,0))</f>
      </c>
      <c r="J61" s="301">
        <f>IF($A61="","",'選手登録'!$C$9)</f>
      </c>
      <c r="K61" s="301"/>
      <c r="L61" s="301">
        <f>IF($A61="","",'選手登録'!$C$4)</f>
      </c>
      <c r="M61" s="301">
        <f>IF($A61="","",'選手登録'!$C$5)</f>
      </c>
      <c r="N61" s="301">
        <f>IF($A61="","",'選手登録'!$C$6)</f>
      </c>
      <c r="O61" s="301">
        <f>IF($A61="","",'選手登録'!$C$7)</f>
      </c>
      <c r="P61" s="301"/>
      <c r="Q61" s="301">
        <f>IF($A61="","",'選手登録'!$C$9)</f>
      </c>
      <c r="R61" s="301">
        <f>IF($A61="","",'選手登録'!$C$5)</f>
      </c>
      <c r="S61" s="301">
        <f>IF($A61="","",'選手登録'!$C$6)</f>
      </c>
      <c r="T61" s="301">
        <f>IF($A61="","",'選手登録'!$C$7)</f>
      </c>
      <c r="U61" s="301"/>
      <c r="V61" s="301"/>
      <c r="W61" s="301">
        <f>IF($A61="","",IF(VLOOKUP($A61,'③男子一覧表'!$C$14:$Y$93,7,0)="","",VLOOKUP($A61,'③男子一覧表'!$C$14:$Y$93,7,0)&amp;"男子"&amp;VLOOKUP($A61,'③男子一覧表'!$C$14:$Y$93,8,0)))</f>
      </c>
      <c r="X61" s="302">
        <f>IF($A61="","",IF(VLOOKUP($A61,'③男子一覧表'!$C$14:$Y$93,7,0)="","",VLOOKUP($A61,'③男子一覧表'!$C$14:$Y$93,9,0)))</f>
      </c>
      <c r="Y61" s="301">
        <f>IF($A61="","",IF(VLOOKUP($A61,'③男子一覧表'!$C$14:$Y$93,10,0)="","",VLOOKUP($A61,'③男子一覧表'!$C$14:$Y$93,10,0)&amp;"男子"&amp;VLOOKUP($A61,'③男子一覧表'!$C$14:$Y$93,11,0)))</f>
      </c>
      <c r="Z61" s="302">
        <f>IF($A61="","",IF(VLOOKUP($A61,'③男子一覧表'!$C$14:$Y$93,10,0)="","",VLOOKUP($A61,'③男子一覧表'!$C$14:$Y$93,12,0)))</f>
      </c>
      <c r="AA61" s="301">
        <f>IF($A61="","",IF(VLOOKUP($A61,'③男子一覧表'!$C$14:$Y$93,13,0)="","",VLOOKUP($A61,'③男子一覧表'!$C$14:$Y$93,13,0)&amp;"男子"&amp;VLOOKUP($A61,'③男子一覧表'!$C$14:$Y$93,14,0)))</f>
      </c>
      <c r="AB61" s="302">
        <f>IF($A61="","",IF(VLOOKUP($A61,'③男子一覧表'!$C$14:$Y$93,13,0)="","",VLOOKUP($A61,'③男子一覧表'!$C$14:$Y$93,15,0)))</f>
      </c>
      <c r="AC61" s="301">
        <f>IF($A61="","",IF(VLOOKUP($A61,'③男子一覧表'!$C$14:$Y$93,16,0)="","",VLOOKUP($A61,'③男子一覧表'!$C$14:$Y$93,16,0)&amp;"男子"&amp;VLOOKUP($A61,'③男子一覧表'!$C$14:$Y$93,17,0)))</f>
      </c>
      <c r="AD61" s="303">
        <f>IF($A61="","",IF(VLOOKUP($A61,'③男子一覧表'!$C$14:$Y$93,16,0)="","",VLOOKUP($A61,'③男子一覧表'!$C$14:$Y$93,18,0)))</f>
      </c>
      <c r="AE61" s="301">
        <f>IF($A61="","",IF(VLOOKUP($A61,'③男子一覧表'!$C$14:$Y$93,19,0)="","",VLOOKUP($A61,'③男子一覧表'!$C$14:$Y$93,19,0)&amp;"男子"&amp;VLOOKUP($A61,'③男子一覧表'!$C$14:$Y$93,20,0)))</f>
      </c>
      <c r="AF61" s="303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</c>
      <c r="B62" s="301">
        <f>IF($A62="","",VLOOKUP($A62,'選手登録'!$A$27:$K$106,7,0))</f>
      </c>
      <c r="C62" s="301">
        <f>IF($A62="","",VLOOKUP($A62,'選手登録'!$A$27:$K$106,8,0))</f>
      </c>
      <c r="D62" s="301">
        <f>IF($A62="","",VLOOKUP($A62,'選手登録'!$A$27:$K$106,9,0))</f>
      </c>
      <c r="E62" s="301">
        <f>IF($A62="","",VLOOKUP($A62,'選手登録'!$A$27:$K$106,5,0))</f>
      </c>
      <c r="F62" s="301">
        <f>IF($A62="","",VLOOKUP($A62,'選手登録'!$A$27:$K$106,11,0))</f>
      </c>
      <c r="G62" s="301">
        <f>IF($A62="","",VLOOKUP($A62,'選手登録'!$A$27:$K$106,2,0))</f>
      </c>
      <c r="H62" s="301">
        <f>IF($A62="","",VLOOKUP($A62,'選手登録'!$A$27:$K$106,3,0))</f>
      </c>
      <c r="I62" s="301">
        <f>IF($A62="","",VLOOKUP($A62,'選手登録'!$A$27:$K$106,10,0))</f>
      </c>
      <c r="J62" s="301">
        <f>IF($A62="","",'選手登録'!$C$9)</f>
      </c>
      <c r="K62" s="301"/>
      <c r="L62" s="301">
        <f>IF($A62="","",'選手登録'!$C$4)</f>
      </c>
      <c r="M62" s="301">
        <f>IF($A62="","",'選手登録'!$C$5)</f>
      </c>
      <c r="N62" s="301">
        <f>IF($A62="","",'選手登録'!$C$6)</f>
      </c>
      <c r="O62" s="301">
        <f>IF($A62="","",'選手登録'!$C$7)</f>
      </c>
      <c r="P62" s="301"/>
      <c r="Q62" s="301">
        <f>IF($A62="","",'選手登録'!$C$9)</f>
      </c>
      <c r="R62" s="301">
        <f>IF($A62="","",'選手登録'!$C$5)</f>
      </c>
      <c r="S62" s="301">
        <f>IF($A62="","",'選手登録'!$C$6)</f>
      </c>
      <c r="T62" s="301">
        <f>IF($A62="","",'選手登録'!$C$7)</f>
      </c>
      <c r="U62" s="301"/>
      <c r="V62" s="301"/>
      <c r="W62" s="301">
        <f>IF($A62="","",IF(VLOOKUP($A62,'③男子一覧表'!$C$14:$Y$93,7,0)="","",VLOOKUP($A62,'③男子一覧表'!$C$14:$Y$93,7,0)&amp;"男子"&amp;VLOOKUP($A62,'③男子一覧表'!$C$14:$Y$93,8,0)))</f>
      </c>
      <c r="X62" s="302">
        <f>IF($A62="","",IF(VLOOKUP($A62,'③男子一覧表'!$C$14:$Y$93,7,0)="","",VLOOKUP($A62,'③男子一覧表'!$C$14:$Y$93,9,0)))</f>
      </c>
      <c r="Y62" s="301">
        <f>IF($A62="","",IF(VLOOKUP($A62,'③男子一覧表'!$C$14:$Y$93,10,0)="","",VLOOKUP($A62,'③男子一覧表'!$C$14:$Y$93,10,0)&amp;"男子"&amp;VLOOKUP($A62,'③男子一覧表'!$C$14:$Y$93,11,0)))</f>
      </c>
      <c r="Z62" s="302">
        <f>IF($A62="","",IF(VLOOKUP($A62,'③男子一覧表'!$C$14:$Y$93,10,0)="","",VLOOKUP($A62,'③男子一覧表'!$C$14:$Y$93,12,0)))</f>
      </c>
      <c r="AA62" s="301">
        <f>IF($A62="","",IF(VLOOKUP($A62,'③男子一覧表'!$C$14:$Y$93,13,0)="","",VLOOKUP($A62,'③男子一覧表'!$C$14:$Y$93,13,0)&amp;"男子"&amp;VLOOKUP($A62,'③男子一覧表'!$C$14:$Y$93,14,0)))</f>
      </c>
      <c r="AB62" s="302">
        <f>IF($A62="","",IF(VLOOKUP($A62,'③男子一覧表'!$C$14:$Y$93,13,0)="","",VLOOKUP($A62,'③男子一覧表'!$C$14:$Y$93,15,0)))</f>
      </c>
      <c r="AC62" s="301">
        <f>IF($A62="","",IF(VLOOKUP($A62,'③男子一覧表'!$C$14:$Y$93,16,0)="","",VLOOKUP($A62,'③男子一覧表'!$C$14:$Y$93,16,0)&amp;"男子"&amp;VLOOKUP($A62,'③男子一覧表'!$C$14:$Y$93,17,0)))</f>
      </c>
      <c r="AD62" s="303">
        <f>IF($A62="","",IF(VLOOKUP($A62,'③男子一覧表'!$C$14:$Y$93,16,0)="","",VLOOKUP($A62,'③男子一覧表'!$C$14:$Y$93,18,0)))</f>
      </c>
      <c r="AE62" s="301">
        <f>IF($A62="","",IF(VLOOKUP($A62,'③男子一覧表'!$C$14:$Y$93,19,0)="","",VLOOKUP($A62,'③男子一覧表'!$C$14:$Y$93,19,0)&amp;"男子"&amp;VLOOKUP($A62,'③男子一覧表'!$C$14:$Y$93,20,0)))</f>
      </c>
      <c r="AF62" s="303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</c>
      <c r="B63" s="301">
        <f>IF($A63="","",VLOOKUP($A63,'選手登録'!$A$27:$K$106,7,0))</f>
      </c>
      <c r="C63" s="301">
        <f>IF($A63="","",VLOOKUP($A63,'選手登録'!$A$27:$K$106,8,0))</f>
      </c>
      <c r="D63" s="301">
        <f>IF($A63="","",VLOOKUP($A63,'選手登録'!$A$27:$K$106,9,0))</f>
      </c>
      <c r="E63" s="301">
        <f>IF($A63="","",VLOOKUP($A63,'選手登録'!$A$27:$K$106,5,0))</f>
      </c>
      <c r="F63" s="301">
        <f>IF($A63="","",VLOOKUP($A63,'選手登録'!$A$27:$K$106,11,0))</f>
      </c>
      <c r="G63" s="301">
        <f>IF($A63="","",VLOOKUP($A63,'選手登録'!$A$27:$K$106,2,0))</f>
      </c>
      <c r="H63" s="301">
        <f>IF($A63="","",VLOOKUP($A63,'選手登録'!$A$27:$K$106,3,0))</f>
      </c>
      <c r="I63" s="301">
        <f>IF($A63="","",VLOOKUP($A63,'選手登録'!$A$27:$K$106,10,0))</f>
      </c>
      <c r="J63" s="301">
        <f>IF($A63="","",'選手登録'!$C$9)</f>
      </c>
      <c r="K63" s="301"/>
      <c r="L63" s="301">
        <f>IF($A63="","",'選手登録'!$C$4)</f>
      </c>
      <c r="M63" s="301">
        <f>IF($A63="","",'選手登録'!$C$5)</f>
      </c>
      <c r="N63" s="301">
        <f>IF($A63="","",'選手登録'!$C$6)</f>
      </c>
      <c r="O63" s="301">
        <f>IF($A63="","",'選手登録'!$C$7)</f>
      </c>
      <c r="P63" s="301"/>
      <c r="Q63" s="301">
        <f>IF($A63="","",'選手登録'!$C$9)</f>
      </c>
      <c r="R63" s="301">
        <f>IF($A63="","",'選手登録'!$C$5)</f>
      </c>
      <c r="S63" s="301">
        <f>IF($A63="","",'選手登録'!$C$6)</f>
      </c>
      <c r="T63" s="301">
        <f>IF($A63="","",'選手登録'!$C$7)</f>
      </c>
      <c r="U63" s="301"/>
      <c r="V63" s="301"/>
      <c r="W63" s="301">
        <f>IF($A63="","",IF(VLOOKUP($A63,'③男子一覧表'!$C$14:$Y$93,7,0)="","",VLOOKUP($A63,'③男子一覧表'!$C$14:$Y$93,7,0)&amp;"男子"&amp;VLOOKUP($A63,'③男子一覧表'!$C$14:$Y$93,8,0)))</f>
      </c>
      <c r="X63" s="302">
        <f>IF($A63="","",IF(VLOOKUP($A63,'③男子一覧表'!$C$14:$Y$93,7,0)="","",VLOOKUP($A63,'③男子一覧表'!$C$14:$Y$93,9,0)))</f>
      </c>
      <c r="Y63" s="301">
        <f>IF($A63="","",IF(VLOOKUP($A63,'③男子一覧表'!$C$14:$Y$93,10,0)="","",VLOOKUP($A63,'③男子一覧表'!$C$14:$Y$93,10,0)&amp;"男子"&amp;VLOOKUP($A63,'③男子一覧表'!$C$14:$Y$93,11,0)))</f>
      </c>
      <c r="Z63" s="302">
        <f>IF($A63="","",IF(VLOOKUP($A63,'③男子一覧表'!$C$14:$Y$93,10,0)="","",VLOOKUP($A63,'③男子一覧表'!$C$14:$Y$93,12,0)))</f>
      </c>
      <c r="AA63" s="301">
        <f>IF($A63="","",IF(VLOOKUP($A63,'③男子一覧表'!$C$14:$Y$93,13,0)="","",VLOOKUP($A63,'③男子一覧表'!$C$14:$Y$93,13,0)&amp;"男子"&amp;VLOOKUP($A63,'③男子一覧表'!$C$14:$Y$93,14,0)))</f>
      </c>
      <c r="AB63" s="302">
        <f>IF($A63="","",IF(VLOOKUP($A63,'③男子一覧表'!$C$14:$Y$93,13,0)="","",VLOOKUP($A63,'③男子一覧表'!$C$14:$Y$93,15,0)))</f>
      </c>
      <c r="AC63" s="301">
        <f>IF($A63="","",IF(VLOOKUP($A63,'③男子一覧表'!$C$14:$Y$93,16,0)="","",VLOOKUP($A63,'③男子一覧表'!$C$14:$Y$93,16,0)&amp;"男子"&amp;VLOOKUP($A63,'③男子一覧表'!$C$14:$Y$93,17,0)))</f>
      </c>
      <c r="AD63" s="303">
        <f>IF($A63="","",IF(VLOOKUP($A63,'③男子一覧表'!$C$14:$Y$93,16,0)="","",VLOOKUP($A63,'③男子一覧表'!$C$14:$Y$93,18,0)))</f>
      </c>
      <c r="AE63" s="301">
        <f>IF($A63="","",IF(VLOOKUP($A63,'③男子一覧表'!$C$14:$Y$93,19,0)="","",VLOOKUP($A63,'③男子一覧表'!$C$14:$Y$93,19,0)&amp;"男子"&amp;VLOOKUP($A63,'③男子一覧表'!$C$14:$Y$93,20,0)))</f>
      </c>
      <c r="AF63" s="303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</c>
      <c r="B64" s="301">
        <f>IF($A64="","",VLOOKUP($A64,'選手登録'!$A$27:$K$106,7,0))</f>
      </c>
      <c r="C64" s="301">
        <f>IF($A64="","",VLOOKUP($A64,'選手登録'!$A$27:$K$106,8,0))</f>
      </c>
      <c r="D64" s="301">
        <f>IF($A64="","",VLOOKUP($A64,'選手登録'!$A$27:$K$106,9,0))</f>
      </c>
      <c r="E64" s="301">
        <f>IF($A64="","",VLOOKUP($A64,'選手登録'!$A$27:$K$106,5,0))</f>
      </c>
      <c r="F64" s="301">
        <f>IF($A64="","",VLOOKUP($A64,'選手登録'!$A$27:$K$106,11,0))</f>
      </c>
      <c r="G64" s="301">
        <f>IF($A64="","",VLOOKUP($A64,'選手登録'!$A$27:$K$106,2,0))</f>
      </c>
      <c r="H64" s="301">
        <f>IF($A64="","",VLOOKUP($A64,'選手登録'!$A$27:$K$106,3,0))</f>
      </c>
      <c r="I64" s="301">
        <f>IF($A64="","",VLOOKUP($A64,'選手登録'!$A$27:$K$106,10,0))</f>
      </c>
      <c r="J64" s="301">
        <f>IF($A64="","",'選手登録'!$C$9)</f>
      </c>
      <c r="K64" s="301"/>
      <c r="L64" s="301">
        <f>IF($A64="","",'選手登録'!$C$4)</f>
      </c>
      <c r="M64" s="301">
        <f>IF($A64="","",'選手登録'!$C$5)</f>
      </c>
      <c r="N64" s="301">
        <f>IF($A64="","",'選手登録'!$C$6)</f>
      </c>
      <c r="O64" s="301">
        <f>IF($A64="","",'選手登録'!$C$7)</f>
      </c>
      <c r="P64" s="301"/>
      <c r="Q64" s="301">
        <f>IF($A64="","",'選手登録'!$C$9)</f>
      </c>
      <c r="R64" s="301">
        <f>IF($A64="","",'選手登録'!$C$5)</f>
      </c>
      <c r="S64" s="301">
        <f>IF($A64="","",'選手登録'!$C$6)</f>
      </c>
      <c r="T64" s="301">
        <f>IF($A64="","",'選手登録'!$C$7)</f>
      </c>
      <c r="U64" s="301"/>
      <c r="V64" s="301"/>
      <c r="W64" s="301">
        <f>IF($A64="","",IF(VLOOKUP($A64,'③男子一覧表'!$C$14:$Y$93,7,0)="","",VLOOKUP($A64,'③男子一覧表'!$C$14:$Y$93,7,0)&amp;"男子"&amp;VLOOKUP($A64,'③男子一覧表'!$C$14:$Y$93,8,0)))</f>
      </c>
      <c r="X64" s="302">
        <f>IF($A64="","",IF(VLOOKUP($A64,'③男子一覧表'!$C$14:$Y$93,7,0)="","",VLOOKUP($A64,'③男子一覧表'!$C$14:$Y$93,9,0)))</f>
      </c>
      <c r="Y64" s="301">
        <f>IF($A64="","",IF(VLOOKUP($A64,'③男子一覧表'!$C$14:$Y$93,10,0)="","",VLOOKUP($A64,'③男子一覧表'!$C$14:$Y$93,10,0)&amp;"男子"&amp;VLOOKUP($A64,'③男子一覧表'!$C$14:$Y$93,11,0)))</f>
      </c>
      <c r="Z64" s="302">
        <f>IF($A64="","",IF(VLOOKUP($A64,'③男子一覧表'!$C$14:$Y$93,10,0)="","",VLOOKUP($A64,'③男子一覧表'!$C$14:$Y$93,12,0)))</f>
      </c>
      <c r="AA64" s="301">
        <f>IF($A64="","",IF(VLOOKUP($A64,'③男子一覧表'!$C$14:$Y$93,13,0)="","",VLOOKUP($A64,'③男子一覧表'!$C$14:$Y$93,13,0)&amp;"男子"&amp;VLOOKUP($A64,'③男子一覧表'!$C$14:$Y$93,14,0)))</f>
      </c>
      <c r="AB64" s="302">
        <f>IF($A64="","",IF(VLOOKUP($A64,'③男子一覧表'!$C$14:$Y$93,13,0)="","",VLOOKUP($A64,'③男子一覧表'!$C$14:$Y$93,15,0)))</f>
      </c>
      <c r="AC64" s="301">
        <f>IF($A64="","",IF(VLOOKUP($A64,'③男子一覧表'!$C$14:$Y$93,16,0)="","",VLOOKUP($A64,'③男子一覧表'!$C$14:$Y$93,16,0)&amp;"男子"&amp;VLOOKUP($A64,'③男子一覧表'!$C$14:$Y$93,17,0)))</f>
      </c>
      <c r="AD64" s="303">
        <f>IF($A64="","",IF(VLOOKUP($A64,'③男子一覧表'!$C$14:$Y$93,16,0)="","",VLOOKUP($A64,'③男子一覧表'!$C$14:$Y$93,18,0)))</f>
      </c>
      <c r="AE64" s="301">
        <f>IF($A64="","",IF(VLOOKUP($A64,'③男子一覧表'!$C$14:$Y$93,19,0)="","",VLOOKUP($A64,'③男子一覧表'!$C$14:$Y$93,19,0)&amp;"男子"&amp;VLOOKUP($A64,'③男子一覧表'!$C$14:$Y$93,20,0)))</f>
      </c>
      <c r="AF64" s="303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</c>
      <c r="B65" s="301">
        <f>IF($A65="","",VLOOKUP($A65,'選手登録'!$A$27:$K$106,7,0))</f>
      </c>
      <c r="C65" s="301">
        <f>IF($A65="","",VLOOKUP($A65,'選手登録'!$A$27:$K$106,8,0))</f>
      </c>
      <c r="D65" s="301">
        <f>IF($A65="","",VLOOKUP($A65,'選手登録'!$A$27:$K$106,9,0))</f>
      </c>
      <c r="E65" s="301">
        <f>IF($A65="","",VLOOKUP($A65,'選手登録'!$A$27:$K$106,5,0))</f>
      </c>
      <c r="F65" s="301">
        <f>IF($A65="","",VLOOKUP($A65,'選手登録'!$A$27:$K$106,11,0))</f>
      </c>
      <c r="G65" s="301">
        <f>IF($A65="","",VLOOKUP($A65,'選手登録'!$A$27:$K$106,2,0))</f>
      </c>
      <c r="H65" s="301">
        <f>IF($A65="","",VLOOKUP($A65,'選手登録'!$A$27:$K$106,3,0))</f>
      </c>
      <c r="I65" s="301">
        <f>IF($A65="","",VLOOKUP($A65,'選手登録'!$A$27:$K$106,10,0))</f>
      </c>
      <c r="J65" s="301">
        <f>IF($A65="","",'選手登録'!$C$9)</f>
      </c>
      <c r="K65" s="301"/>
      <c r="L65" s="301">
        <f>IF($A65="","",'選手登録'!$C$4)</f>
      </c>
      <c r="M65" s="301">
        <f>IF($A65="","",'選手登録'!$C$5)</f>
      </c>
      <c r="N65" s="301">
        <f>IF($A65="","",'選手登録'!$C$6)</f>
      </c>
      <c r="O65" s="301">
        <f>IF($A65="","",'選手登録'!$C$7)</f>
      </c>
      <c r="P65" s="301"/>
      <c r="Q65" s="301">
        <f>IF($A65="","",'選手登録'!$C$9)</f>
      </c>
      <c r="R65" s="301">
        <f>IF($A65="","",'選手登録'!$C$5)</f>
      </c>
      <c r="S65" s="301">
        <f>IF($A65="","",'選手登録'!$C$6)</f>
      </c>
      <c r="T65" s="301">
        <f>IF($A65="","",'選手登録'!$C$7)</f>
      </c>
      <c r="U65" s="301"/>
      <c r="V65" s="301"/>
      <c r="W65" s="301">
        <f>IF($A65="","",IF(VLOOKUP($A65,'③男子一覧表'!$C$14:$Y$93,7,0)="","",VLOOKUP($A65,'③男子一覧表'!$C$14:$Y$93,7,0)&amp;"男子"&amp;VLOOKUP($A65,'③男子一覧表'!$C$14:$Y$93,8,0)))</f>
      </c>
      <c r="X65" s="302">
        <f>IF($A65="","",IF(VLOOKUP($A65,'③男子一覧表'!$C$14:$Y$93,7,0)="","",VLOOKUP($A65,'③男子一覧表'!$C$14:$Y$93,9,0)))</f>
      </c>
      <c r="Y65" s="301">
        <f>IF($A65="","",IF(VLOOKUP($A65,'③男子一覧表'!$C$14:$Y$93,10,0)="","",VLOOKUP($A65,'③男子一覧表'!$C$14:$Y$93,10,0)&amp;"男子"&amp;VLOOKUP($A65,'③男子一覧表'!$C$14:$Y$93,11,0)))</f>
      </c>
      <c r="Z65" s="302">
        <f>IF($A65="","",IF(VLOOKUP($A65,'③男子一覧表'!$C$14:$Y$93,10,0)="","",VLOOKUP($A65,'③男子一覧表'!$C$14:$Y$93,12,0)))</f>
      </c>
      <c r="AA65" s="301">
        <f>IF($A65="","",IF(VLOOKUP($A65,'③男子一覧表'!$C$14:$Y$93,13,0)="","",VLOOKUP($A65,'③男子一覧表'!$C$14:$Y$93,13,0)&amp;"男子"&amp;VLOOKUP($A65,'③男子一覧表'!$C$14:$Y$93,14,0)))</f>
      </c>
      <c r="AB65" s="302">
        <f>IF($A65="","",IF(VLOOKUP($A65,'③男子一覧表'!$C$14:$Y$93,13,0)="","",VLOOKUP($A65,'③男子一覧表'!$C$14:$Y$93,15,0)))</f>
      </c>
      <c r="AC65" s="301">
        <f>IF($A65="","",IF(VLOOKUP($A65,'③男子一覧表'!$C$14:$Y$93,16,0)="","",VLOOKUP($A65,'③男子一覧表'!$C$14:$Y$93,16,0)&amp;"男子"&amp;VLOOKUP($A65,'③男子一覧表'!$C$14:$Y$93,17,0)))</f>
      </c>
      <c r="AD65" s="303">
        <f>IF($A65="","",IF(VLOOKUP($A65,'③男子一覧表'!$C$14:$Y$93,16,0)="","",VLOOKUP($A65,'③男子一覧表'!$C$14:$Y$93,18,0)))</f>
      </c>
      <c r="AE65" s="301">
        <f>IF($A65="","",IF(VLOOKUP($A65,'③男子一覧表'!$C$14:$Y$93,19,0)="","",VLOOKUP($A65,'③男子一覧表'!$C$14:$Y$93,19,0)&amp;"男子"&amp;VLOOKUP($A65,'③男子一覧表'!$C$14:$Y$93,20,0)))</f>
      </c>
      <c r="AF65" s="303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</c>
      <c r="B66" s="301">
        <f>IF($A66="","",VLOOKUP($A66,'選手登録'!$A$27:$K$106,7,0))</f>
      </c>
      <c r="C66" s="301">
        <f>IF($A66="","",VLOOKUP($A66,'選手登録'!$A$27:$K$106,8,0))</f>
      </c>
      <c r="D66" s="301">
        <f>IF($A66="","",VLOOKUP($A66,'選手登録'!$A$27:$K$106,9,0))</f>
      </c>
      <c r="E66" s="301">
        <f>IF($A66="","",VLOOKUP($A66,'選手登録'!$A$27:$K$106,5,0))</f>
      </c>
      <c r="F66" s="301">
        <f>IF($A66="","",VLOOKUP($A66,'選手登録'!$A$27:$K$106,11,0))</f>
      </c>
      <c r="G66" s="301">
        <f>IF($A66="","",VLOOKUP($A66,'選手登録'!$A$27:$K$106,2,0))</f>
      </c>
      <c r="H66" s="301">
        <f>IF($A66="","",VLOOKUP($A66,'選手登録'!$A$27:$K$106,3,0))</f>
      </c>
      <c r="I66" s="301">
        <f>IF($A66="","",VLOOKUP($A66,'選手登録'!$A$27:$K$106,10,0))</f>
      </c>
      <c r="J66" s="301">
        <f>IF($A66="","",'選手登録'!$C$9)</f>
      </c>
      <c r="K66" s="301"/>
      <c r="L66" s="301">
        <f>IF($A66="","",'選手登録'!$C$4)</f>
      </c>
      <c r="M66" s="301">
        <f>IF($A66="","",'選手登録'!$C$5)</f>
      </c>
      <c r="N66" s="301">
        <f>IF($A66="","",'選手登録'!$C$6)</f>
      </c>
      <c r="O66" s="301">
        <f>IF($A66="","",'選手登録'!$C$7)</f>
      </c>
      <c r="P66" s="301"/>
      <c r="Q66" s="301">
        <f>IF($A66="","",'選手登録'!$C$9)</f>
      </c>
      <c r="R66" s="301">
        <f>IF($A66="","",'選手登録'!$C$5)</f>
      </c>
      <c r="S66" s="301">
        <f>IF($A66="","",'選手登録'!$C$6)</f>
      </c>
      <c r="T66" s="301">
        <f>IF($A66="","",'選手登録'!$C$7)</f>
      </c>
      <c r="U66" s="301"/>
      <c r="V66" s="301"/>
      <c r="W66" s="301">
        <f>IF($A66="","",IF(VLOOKUP($A66,'③男子一覧表'!$C$14:$Y$93,7,0)="","",VLOOKUP($A66,'③男子一覧表'!$C$14:$Y$93,7,0)&amp;"男子"&amp;VLOOKUP($A66,'③男子一覧表'!$C$14:$Y$93,8,0)))</f>
      </c>
      <c r="X66" s="302">
        <f>IF($A66="","",IF(VLOOKUP($A66,'③男子一覧表'!$C$14:$Y$93,7,0)="","",VLOOKUP($A66,'③男子一覧表'!$C$14:$Y$93,9,0)))</f>
      </c>
      <c r="Y66" s="301">
        <f>IF($A66="","",IF(VLOOKUP($A66,'③男子一覧表'!$C$14:$Y$93,10,0)="","",VLOOKUP($A66,'③男子一覧表'!$C$14:$Y$93,10,0)&amp;"男子"&amp;VLOOKUP($A66,'③男子一覧表'!$C$14:$Y$93,11,0)))</f>
      </c>
      <c r="Z66" s="302">
        <f>IF($A66="","",IF(VLOOKUP($A66,'③男子一覧表'!$C$14:$Y$93,10,0)="","",VLOOKUP($A66,'③男子一覧表'!$C$14:$Y$93,12,0)))</f>
      </c>
      <c r="AA66" s="301">
        <f>IF($A66="","",IF(VLOOKUP($A66,'③男子一覧表'!$C$14:$Y$93,13,0)="","",VLOOKUP($A66,'③男子一覧表'!$C$14:$Y$93,13,0)&amp;"男子"&amp;VLOOKUP($A66,'③男子一覧表'!$C$14:$Y$93,14,0)))</f>
      </c>
      <c r="AB66" s="302">
        <f>IF($A66="","",IF(VLOOKUP($A66,'③男子一覧表'!$C$14:$Y$93,13,0)="","",VLOOKUP($A66,'③男子一覧表'!$C$14:$Y$93,15,0)))</f>
      </c>
      <c r="AC66" s="301">
        <f>IF($A66="","",IF(VLOOKUP($A66,'③男子一覧表'!$C$14:$Y$93,16,0)="","",VLOOKUP($A66,'③男子一覧表'!$C$14:$Y$93,16,0)&amp;"男子"&amp;VLOOKUP($A66,'③男子一覧表'!$C$14:$Y$93,17,0)))</f>
      </c>
      <c r="AD66" s="303">
        <f>IF($A66="","",IF(VLOOKUP($A66,'③男子一覧表'!$C$14:$Y$93,16,0)="","",VLOOKUP($A66,'③男子一覧表'!$C$14:$Y$93,18,0)))</f>
      </c>
      <c r="AE66" s="301">
        <f>IF($A66="","",IF(VLOOKUP($A66,'③男子一覧表'!$C$14:$Y$93,19,0)="","",VLOOKUP($A66,'③男子一覧表'!$C$14:$Y$93,19,0)&amp;"男子"&amp;VLOOKUP($A66,'③男子一覧表'!$C$14:$Y$93,20,0)))</f>
      </c>
      <c r="AF66" s="303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</c>
      <c r="B67" s="301">
        <f>IF($A67="","",VLOOKUP($A67,'選手登録'!$A$27:$K$106,7,0))</f>
      </c>
      <c r="C67" s="301">
        <f>IF($A67="","",VLOOKUP($A67,'選手登録'!$A$27:$K$106,8,0))</f>
      </c>
      <c r="D67" s="301">
        <f>IF($A67="","",VLOOKUP($A67,'選手登録'!$A$27:$K$106,9,0))</f>
      </c>
      <c r="E67" s="301">
        <f>IF($A67="","",VLOOKUP($A67,'選手登録'!$A$27:$K$106,5,0))</f>
      </c>
      <c r="F67" s="301">
        <f>IF($A67="","",VLOOKUP($A67,'選手登録'!$A$27:$K$106,11,0))</f>
      </c>
      <c r="G67" s="301">
        <f>IF($A67="","",VLOOKUP($A67,'選手登録'!$A$27:$K$106,2,0))</f>
      </c>
      <c r="H67" s="301">
        <f>IF($A67="","",VLOOKUP($A67,'選手登録'!$A$27:$K$106,3,0))</f>
      </c>
      <c r="I67" s="301">
        <f>IF($A67="","",VLOOKUP($A67,'選手登録'!$A$27:$K$106,10,0))</f>
      </c>
      <c r="J67" s="301">
        <f>IF($A67="","",'選手登録'!$C$9)</f>
      </c>
      <c r="K67" s="301"/>
      <c r="L67" s="301">
        <f>IF($A67="","",'選手登録'!$C$4)</f>
      </c>
      <c r="M67" s="301">
        <f>IF($A67="","",'選手登録'!$C$5)</f>
      </c>
      <c r="N67" s="301">
        <f>IF($A67="","",'選手登録'!$C$6)</f>
      </c>
      <c r="O67" s="301">
        <f>IF($A67="","",'選手登録'!$C$7)</f>
      </c>
      <c r="P67" s="301"/>
      <c r="Q67" s="301">
        <f>IF($A67="","",'選手登録'!$C$9)</f>
      </c>
      <c r="R67" s="301">
        <f>IF($A67="","",'選手登録'!$C$5)</f>
      </c>
      <c r="S67" s="301">
        <f>IF($A67="","",'選手登録'!$C$6)</f>
      </c>
      <c r="T67" s="301">
        <f>IF($A67="","",'選手登録'!$C$7)</f>
      </c>
      <c r="U67" s="301"/>
      <c r="V67" s="301"/>
      <c r="W67" s="301">
        <f>IF($A67="","",IF(VLOOKUP($A67,'③男子一覧表'!$C$14:$Y$93,7,0)="","",VLOOKUP($A67,'③男子一覧表'!$C$14:$Y$93,7,0)&amp;"男子"&amp;VLOOKUP($A67,'③男子一覧表'!$C$14:$Y$93,8,0)))</f>
      </c>
      <c r="X67" s="302">
        <f>IF($A67="","",IF(VLOOKUP($A67,'③男子一覧表'!$C$14:$Y$93,7,0)="","",VLOOKUP($A67,'③男子一覧表'!$C$14:$Y$93,9,0)))</f>
      </c>
      <c r="Y67" s="301">
        <f>IF($A67="","",IF(VLOOKUP($A67,'③男子一覧表'!$C$14:$Y$93,10,0)="","",VLOOKUP($A67,'③男子一覧表'!$C$14:$Y$93,10,0)&amp;"男子"&amp;VLOOKUP($A67,'③男子一覧表'!$C$14:$Y$93,11,0)))</f>
      </c>
      <c r="Z67" s="302">
        <f>IF($A67="","",IF(VLOOKUP($A67,'③男子一覧表'!$C$14:$Y$93,10,0)="","",VLOOKUP($A67,'③男子一覧表'!$C$14:$Y$93,12,0)))</f>
      </c>
      <c r="AA67" s="301">
        <f>IF($A67="","",IF(VLOOKUP($A67,'③男子一覧表'!$C$14:$Y$93,13,0)="","",VLOOKUP($A67,'③男子一覧表'!$C$14:$Y$93,13,0)&amp;"男子"&amp;VLOOKUP($A67,'③男子一覧表'!$C$14:$Y$93,14,0)))</f>
      </c>
      <c r="AB67" s="302">
        <f>IF($A67="","",IF(VLOOKUP($A67,'③男子一覧表'!$C$14:$Y$93,13,0)="","",VLOOKUP($A67,'③男子一覧表'!$C$14:$Y$93,15,0)))</f>
      </c>
      <c r="AC67" s="301">
        <f>IF($A67="","",IF(VLOOKUP($A67,'③男子一覧表'!$C$14:$Y$93,16,0)="","",VLOOKUP($A67,'③男子一覧表'!$C$14:$Y$93,16,0)&amp;"男子"&amp;VLOOKUP($A67,'③男子一覧表'!$C$14:$Y$93,17,0)))</f>
      </c>
      <c r="AD67" s="303">
        <f>IF($A67="","",IF(VLOOKUP($A67,'③男子一覧表'!$C$14:$Y$93,16,0)="","",VLOOKUP($A67,'③男子一覧表'!$C$14:$Y$93,18,0)))</f>
      </c>
      <c r="AE67" s="301">
        <f>IF($A67="","",IF(VLOOKUP($A67,'③男子一覧表'!$C$14:$Y$93,19,0)="","",VLOOKUP($A67,'③男子一覧表'!$C$14:$Y$93,19,0)&amp;"男子"&amp;VLOOKUP($A67,'③男子一覧表'!$C$14:$Y$93,20,0)))</f>
      </c>
      <c r="AF67" s="303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</c>
      <c r="B68" s="301">
        <f>IF($A68="","",VLOOKUP($A68,'選手登録'!$A$27:$K$106,7,0))</f>
      </c>
      <c r="C68" s="301">
        <f>IF($A68="","",VLOOKUP($A68,'選手登録'!$A$27:$K$106,8,0))</f>
      </c>
      <c r="D68" s="301">
        <f>IF($A68="","",VLOOKUP($A68,'選手登録'!$A$27:$K$106,9,0))</f>
      </c>
      <c r="E68" s="301">
        <f>IF($A68="","",VLOOKUP($A68,'選手登録'!$A$27:$K$106,5,0))</f>
      </c>
      <c r="F68" s="301">
        <f>IF($A68="","",VLOOKUP($A68,'選手登録'!$A$27:$K$106,11,0))</f>
      </c>
      <c r="G68" s="301">
        <f>IF($A68="","",VLOOKUP($A68,'選手登録'!$A$27:$K$106,2,0))</f>
      </c>
      <c r="H68" s="301">
        <f>IF($A68="","",VLOOKUP($A68,'選手登録'!$A$27:$K$106,3,0))</f>
      </c>
      <c r="I68" s="301">
        <f>IF($A68="","",VLOOKUP($A68,'選手登録'!$A$27:$K$106,10,0))</f>
      </c>
      <c r="J68" s="301">
        <f>IF($A68="","",'選手登録'!$C$9)</f>
      </c>
      <c r="K68" s="301"/>
      <c r="L68" s="301">
        <f>IF($A68="","",'選手登録'!$C$4)</f>
      </c>
      <c r="M68" s="301">
        <f>IF($A68="","",'選手登録'!$C$5)</f>
      </c>
      <c r="N68" s="301">
        <f>IF($A68="","",'選手登録'!$C$6)</f>
      </c>
      <c r="O68" s="301">
        <f>IF($A68="","",'選手登録'!$C$7)</f>
      </c>
      <c r="P68" s="301"/>
      <c r="Q68" s="301">
        <f>IF($A68="","",'選手登録'!$C$9)</f>
      </c>
      <c r="R68" s="301">
        <f>IF($A68="","",'選手登録'!$C$5)</f>
      </c>
      <c r="S68" s="301">
        <f>IF($A68="","",'選手登録'!$C$6)</f>
      </c>
      <c r="T68" s="301">
        <f>IF($A68="","",'選手登録'!$C$7)</f>
      </c>
      <c r="U68" s="301"/>
      <c r="V68" s="301"/>
      <c r="W68" s="301">
        <f>IF($A68="","",IF(VLOOKUP($A68,'③男子一覧表'!$C$14:$Y$93,7,0)="","",VLOOKUP($A68,'③男子一覧表'!$C$14:$Y$93,7,0)&amp;"男子"&amp;VLOOKUP($A68,'③男子一覧表'!$C$14:$Y$93,8,0)))</f>
      </c>
      <c r="X68" s="302">
        <f>IF($A68="","",IF(VLOOKUP($A68,'③男子一覧表'!$C$14:$Y$93,7,0)="","",VLOOKUP($A68,'③男子一覧表'!$C$14:$Y$93,9,0)))</f>
      </c>
      <c r="Y68" s="301">
        <f>IF($A68="","",IF(VLOOKUP($A68,'③男子一覧表'!$C$14:$Y$93,10,0)="","",VLOOKUP($A68,'③男子一覧表'!$C$14:$Y$93,10,0)&amp;"男子"&amp;VLOOKUP($A68,'③男子一覧表'!$C$14:$Y$93,11,0)))</f>
      </c>
      <c r="Z68" s="302">
        <f>IF($A68="","",IF(VLOOKUP($A68,'③男子一覧表'!$C$14:$Y$93,10,0)="","",VLOOKUP($A68,'③男子一覧表'!$C$14:$Y$93,12,0)))</f>
      </c>
      <c r="AA68" s="301">
        <f>IF($A68="","",IF(VLOOKUP($A68,'③男子一覧表'!$C$14:$Y$93,13,0)="","",VLOOKUP($A68,'③男子一覧表'!$C$14:$Y$93,13,0)&amp;"男子"&amp;VLOOKUP($A68,'③男子一覧表'!$C$14:$Y$93,14,0)))</f>
      </c>
      <c r="AB68" s="302">
        <f>IF($A68="","",IF(VLOOKUP($A68,'③男子一覧表'!$C$14:$Y$93,13,0)="","",VLOOKUP($A68,'③男子一覧表'!$C$14:$Y$93,15,0)))</f>
      </c>
      <c r="AC68" s="301">
        <f>IF($A68="","",IF(VLOOKUP($A68,'③男子一覧表'!$C$14:$Y$93,16,0)="","",VLOOKUP($A68,'③男子一覧表'!$C$14:$Y$93,16,0)&amp;"男子"&amp;VLOOKUP($A68,'③男子一覧表'!$C$14:$Y$93,17,0)))</f>
      </c>
      <c r="AD68" s="303">
        <f>IF($A68="","",IF(VLOOKUP($A68,'③男子一覧表'!$C$14:$Y$93,16,0)="","",VLOOKUP($A68,'③男子一覧表'!$C$14:$Y$93,18,0)))</f>
      </c>
      <c r="AE68" s="301">
        <f>IF($A68="","",IF(VLOOKUP($A68,'③男子一覧表'!$C$14:$Y$93,19,0)="","",VLOOKUP($A68,'③男子一覧表'!$C$14:$Y$93,19,0)&amp;"男子"&amp;VLOOKUP($A68,'③男子一覧表'!$C$14:$Y$93,20,0)))</f>
      </c>
      <c r="AF68" s="303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</c>
      <c r="B69" s="301">
        <f>IF($A69="","",VLOOKUP($A69,'選手登録'!$A$27:$K$106,7,0))</f>
      </c>
      <c r="C69" s="301">
        <f>IF($A69="","",VLOOKUP($A69,'選手登録'!$A$27:$K$106,8,0))</f>
      </c>
      <c r="D69" s="301">
        <f>IF($A69="","",VLOOKUP($A69,'選手登録'!$A$27:$K$106,9,0))</f>
      </c>
      <c r="E69" s="301">
        <f>IF($A69="","",VLOOKUP($A69,'選手登録'!$A$27:$K$106,5,0))</f>
      </c>
      <c r="F69" s="301">
        <f>IF($A69="","",VLOOKUP($A69,'選手登録'!$A$27:$K$106,11,0))</f>
      </c>
      <c r="G69" s="301">
        <f>IF($A69="","",VLOOKUP($A69,'選手登録'!$A$27:$K$106,2,0))</f>
      </c>
      <c r="H69" s="301">
        <f>IF($A69="","",VLOOKUP($A69,'選手登録'!$A$27:$K$106,3,0))</f>
      </c>
      <c r="I69" s="301">
        <f>IF($A69="","",VLOOKUP($A69,'選手登録'!$A$27:$K$106,10,0))</f>
      </c>
      <c r="J69" s="301">
        <f>IF($A69="","",'選手登録'!$C$9)</f>
      </c>
      <c r="K69" s="301"/>
      <c r="L69" s="301">
        <f>IF($A69="","",'選手登録'!$C$4)</f>
      </c>
      <c r="M69" s="301">
        <f>IF($A69="","",'選手登録'!$C$5)</f>
      </c>
      <c r="N69" s="301">
        <f>IF($A69="","",'選手登録'!$C$6)</f>
      </c>
      <c r="O69" s="301">
        <f>IF($A69="","",'選手登録'!$C$7)</f>
      </c>
      <c r="P69" s="301"/>
      <c r="Q69" s="301">
        <f>IF($A69="","",'選手登録'!$C$9)</f>
      </c>
      <c r="R69" s="301">
        <f>IF($A69="","",'選手登録'!$C$5)</f>
      </c>
      <c r="S69" s="301">
        <f>IF($A69="","",'選手登録'!$C$6)</f>
      </c>
      <c r="T69" s="301">
        <f>IF($A69="","",'選手登録'!$C$7)</f>
      </c>
      <c r="U69" s="301"/>
      <c r="V69" s="301"/>
      <c r="W69" s="301">
        <f>IF($A69="","",IF(VLOOKUP($A69,'③男子一覧表'!$C$14:$Y$93,7,0)="","",VLOOKUP($A69,'③男子一覧表'!$C$14:$Y$93,7,0)&amp;"男子"&amp;VLOOKUP($A69,'③男子一覧表'!$C$14:$Y$93,8,0)))</f>
      </c>
      <c r="X69" s="302">
        <f>IF($A69="","",IF(VLOOKUP($A69,'③男子一覧表'!$C$14:$Y$93,7,0)="","",VLOOKUP($A69,'③男子一覧表'!$C$14:$Y$93,9,0)))</f>
      </c>
      <c r="Y69" s="301">
        <f>IF($A69="","",IF(VLOOKUP($A69,'③男子一覧表'!$C$14:$Y$93,10,0)="","",VLOOKUP($A69,'③男子一覧表'!$C$14:$Y$93,10,0)&amp;"男子"&amp;VLOOKUP($A69,'③男子一覧表'!$C$14:$Y$93,11,0)))</f>
      </c>
      <c r="Z69" s="302">
        <f>IF($A69="","",IF(VLOOKUP($A69,'③男子一覧表'!$C$14:$Y$93,10,0)="","",VLOOKUP($A69,'③男子一覧表'!$C$14:$Y$93,12,0)))</f>
      </c>
      <c r="AA69" s="301">
        <f>IF($A69="","",IF(VLOOKUP($A69,'③男子一覧表'!$C$14:$Y$93,13,0)="","",VLOOKUP($A69,'③男子一覧表'!$C$14:$Y$93,13,0)&amp;"男子"&amp;VLOOKUP($A69,'③男子一覧表'!$C$14:$Y$93,14,0)))</f>
      </c>
      <c r="AB69" s="302">
        <f>IF($A69="","",IF(VLOOKUP($A69,'③男子一覧表'!$C$14:$Y$93,13,0)="","",VLOOKUP($A69,'③男子一覧表'!$C$14:$Y$93,15,0)))</f>
      </c>
      <c r="AC69" s="301">
        <f>IF($A69="","",IF(VLOOKUP($A69,'③男子一覧表'!$C$14:$Y$93,16,0)="","",VLOOKUP($A69,'③男子一覧表'!$C$14:$Y$93,16,0)&amp;"男子"&amp;VLOOKUP($A69,'③男子一覧表'!$C$14:$Y$93,17,0)))</f>
      </c>
      <c r="AD69" s="303">
        <f>IF($A69="","",IF(VLOOKUP($A69,'③男子一覧表'!$C$14:$Y$93,16,0)="","",VLOOKUP($A69,'③男子一覧表'!$C$14:$Y$93,18,0)))</f>
      </c>
      <c r="AE69" s="301">
        <f>IF($A69="","",IF(VLOOKUP($A69,'③男子一覧表'!$C$14:$Y$93,19,0)="","",VLOOKUP($A69,'③男子一覧表'!$C$14:$Y$93,19,0)&amp;"男子"&amp;VLOOKUP($A69,'③男子一覧表'!$C$14:$Y$93,20,0)))</f>
      </c>
      <c r="AF69" s="303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</c>
      <c r="B70" s="301">
        <f>IF($A70="","",VLOOKUP($A70,'選手登録'!$A$27:$K$106,7,0))</f>
      </c>
      <c r="C70" s="301">
        <f>IF($A70="","",VLOOKUP($A70,'選手登録'!$A$27:$K$106,8,0))</f>
      </c>
      <c r="D70" s="301">
        <f>IF($A70="","",VLOOKUP($A70,'選手登録'!$A$27:$K$106,9,0))</f>
      </c>
      <c r="E70" s="301">
        <f>IF($A70="","",VLOOKUP($A70,'選手登録'!$A$27:$K$106,5,0))</f>
      </c>
      <c r="F70" s="301">
        <f>IF($A70="","",VLOOKUP($A70,'選手登録'!$A$27:$K$106,11,0))</f>
      </c>
      <c r="G70" s="301">
        <f>IF($A70="","",VLOOKUP($A70,'選手登録'!$A$27:$K$106,2,0))</f>
      </c>
      <c r="H70" s="301">
        <f>IF($A70="","",VLOOKUP($A70,'選手登録'!$A$27:$K$106,3,0))</f>
      </c>
      <c r="I70" s="301">
        <f>IF($A70="","",VLOOKUP($A70,'選手登録'!$A$27:$K$106,10,0))</f>
      </c>
      <c r="J70" s="301">
        <f>IF($A70="","",'選手登録'!$C$9)</f>
      </c>
      <c r="K70" s="301"/>
      <c r="L70" s="301">
        <f>IF($A70="","",'選手登録'!$C$4)</f>
      </c>
      <c r="M70" s="301">
        <f>IF($A70="","",'選手登録'!$C$5)</f>
      </c>
      <c r="N70" s="301">
        <f>IF($A70="","",'選手登録'!$C$6)</f>
      </c>
      <c r="O70" s="301">
        <f>IF($A70="","",'選手登録'!$C$7)</f>
      </c>
      <c r="P70" s="301"/>
      <c r="Q70" s="301">
        <f>IF($A70="","",'選手登録'!$C$9)</f>
      </c>
      <c r="R70" s="301">
        <f>IF($A70="","",'選手登録'!$C$5)</f>
      </c>
      <c r="S70" s="301">
        <f>IF($A70="","",'選手登録'!$C$6)</f>
      </c>
      <c r="T70" s="301">
        <f>IF($A70="","",'選手登録'!$C$7)</f>
      </c>
      <c r="U70" s="301"/>
      <c r="V70" s="301"/>
      <c r="W70" s="301">
        <f>IF($A70="","",IF(VLOOKUP($A70,'③男子一覧表'!$C$14:$Y$93,7,0)="","",VLOOKUP($A70,'③男子一覧表'!$C$14:$Y$93,7,0)&amp;"男子"&amp;VLOOKUP($A70,'③男子一覧表'!$C$14:$Y$93,8,0)))</f>
      </c>
      <c r="X70" s="302">
        <f>IF($A70="","",IF(VLOOKUP($A70,'③男子一覧表'!$C$14:$Y$93,7,0)="","",VLOOKUP($A70,'③男子一覧表'!$C$14:$Y$93,9,0)))</f>
      </c>
      <c r="Y70" s="301">
        <f>IF($A70="","",IF(VLOOKUP($A70,'③男子一覧表'!$C$14:$Y$93,10,0)="","",VLOOKUP($A70,'③男子一覧表'!$C$14:$Y$93,10,0)&amp;"男子"&amp;VLOOKUP($A70,'③男子一覧表'!$C$14:$Y$93,11,0)))</f>
      </c>
      <c r="Z70" s="302">
        <f>IF($A70="","",IF(VLOOKUP($A70,'③男子一覧表'!$C$14:$Y$93,10,0)="","",VLOOKUP($A70,'③男子一覧表'!$C$14:$Y$93,12,0)))</f>
      </c>
      <c r="AA70" s="301">
        <f>IF($A70="","",IF(VLOOKUP($A70,'③男子一覧表'!$C$14:$Y$93,13,0)="","",VLOOKUP($A70,'③男子一覧表'!$C$14:$Y$93,13,0)&amp;"男子"&amp;VLOOKUP($A70,'③男子一覧表'!$C$14:$Y$93,14,0)))</f>
      </c>
      <c r="AB70" s="302">
        <f>IF($A70="","",IF(VLOOKUP($A70,'③男子一覧表'!$C$14:$Y$93,13,0)="","",VLOOKUP($A70,'③男子一覧表'!$C$14:$Y$93,15,0)))</f>
      </c>
      <c r="AC70" s="301">
        <f>IF($A70="","",IF(VLOOKUP($A70,'③男子一覧表'!$C$14:$Y$93,16,0)="","",VLOOKUP($A70,'③男子一覧表'!$C$14:$Y$93,16,0)&amp;"男子"&amp;VLOOKUP($A70,'③男子一覧表'!$C$14:$Y$93,17,0)))</f>
      </c>
      <c r="AD70" s="303">
        <f>IF($A70="","",IF(VLOOKUP($A70,'③男子一覧表'!$C$14:$Y$93,16,0)="","",VLOOKUP($A70,'③男子一覧表'!$C$14:$Y$93,18,0)))</f>
      </c>
      <c r="AE70" s="301">
        <f>IF($A70="","",IF(VLOOKUP($A70,'③男子一覧表'!$C$14:$Y$93,19,0)="","",VLOOKUP($A70,'③男子一覧表'!$C$14:$Y$93,19,0)&amp;"男子"&amp;VLOOKUP($A70,'③男子一覧表'!$C$14:$Y$93,20,0)))</f>
      </c>
      <c r="AF70" s="303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</c>
      <c r="B71" s="301">
        <f>IF($A71="","",VLOOKUP($A71,'選手登録'!$A$27:$K$106,7,0))</f>
      </c>
      <c r="C71" s="301">
        <f>IF($A71="","",VLOOKUP($A71,'選手登録'!$A$27:$K$106,8,0))</f>
      </c>
      <c r="D71" s="301">
        <f>IF($A71="","",VLOOKUP($A71,'選手登録'!$A$27:$K$106,9,0))</f>
      </c>
      <c r="E71" s="301">
        <f>IF($A71="","",VLOOKUP($A71,'選手登録'!$A$27:$K$106,5,0))</f>
      </c>
      <c r="F71" s="301">
        <f>IF($A71="","",VLOOKUP($A71,'選手登録'!$A$27:$K$106,11,0))</f>
      </c>
      <c r="G71" s="301">
        <f>IF($A71="","",VLOOKUP($A71,'選手登録'!$A$27:$K$106,2,0))</f>
      </c>
      <c r="H71" s="301">
        <f>IF($A71="","",VLOOKUP($A71,'選手登録'!$A$27:$K$106,3,0))</f>
      </c>
      <c r="I71" s="301">
        <f>IF($A71="","",VLOOKUP($A71,'選手登録'!$A$27:$K$106,10,0))</f>
      </c>
      <c r="J71" s="301">
        <f>IF($A71="","",'選手登録'!$C$9)</f>
      </c>
      <c r="K71" s="301"/>
      <c r="L71" s="301">
        <f>IF($A71="","",'選手登録'!$C$4)</f>
      </c>
      <c r="M71" s="301">
        <f>IF($A71="","",'選手登録'!$C$5)</f>
      </c>
      <c r="N71" s="301">
        <f>IF($A71="","",'選手登録'!$C$6)</f>
      </c>
      <c r="O71" s="301">
        <f>IF($A71="","",'選手登録'!$C$7)</f>
      </c>
      <c r="P71" s="301"/>
      <c r="Q71" s="301">
        <f>IF($A71="","",'選手登録'!$C$9)</f>
      </c>
      <c r="R71" s="301">
        <f>IF($A71="","",'選手登録'!$C$5)</f>
      </c>
      <c r="S71" s="301">
        <f>IF($A71="","",'選手登録'!$C$6)</f>
      </c>
      <c r="T71" s="301">
        <f>IF($A71="","",'選手登録'!$C$7)</f>
      </c>
      <c r="U71" s="301"/>
      <c r="V71" s="301"/>
      <c r="W71" s="301">
        <f>IF($A71="","",IF(VLOOKUP($A71,'③男子一覧表'!$C$14:$Y$93,7,0)="","",VLOOKUP($A71,'③男子一覧表'!$C$14:$Y$93,7,0)&amp;"男子"&amp;VLOOKUP($A71,'③男子一覧表'!$C$14:$Y$93,8,0)))</f>
      </c>
      <c r="X71" s="302">
        <f>IF($A71="","",IF(VLOOKUP($A71,'③男子一覧表'!$C$14:$Y$93,7,0)="","",VLOOKUP($A71,'③男子一覧表'!$C$14:$Y$93,9,0)))</f>
      </c>
      <c r="Y71" s="301">
        <f>IF($A71="","",IF(VLOOKUP($A71,'③男子一覧表'!$C$14:$Y$93,10,0)="","",VLOOKUP($A71,'③男子一覧表'!$C$14:$Y$93,10,0)&amp;"男子"&amp;VLOOKUP($A71,'③男子一覧表'!$C$14:$Y$93,11,0)))</f>
      </c>
      <c r="Z71" s="302">
        <f>IF($A71="","",IF(VLOOKUP($A71,'③男子一覧表'!$C$14:$Y$93,10,0)="","",VLOOKUP($A71,'③男子一覧表'!$C$14:$Y$93,12,0)))</f>
      </c>
      <c r="AA71" s="301">
        <f>IF($A71="","",IF(VLOOKUP($A71,'③男子一覧表'!$C$14:$Y$93,13,0)="","",VLOOKUP($A71,'③男子一覧表'!$C$14:$Y$93,13,0)&amp;"男子"&amp;VLOOKUP($A71,'③男子一覧表'!$C$14:$Y$93,14,0)))</f>
      </c>
      <c r="AB71" s="302">
        <f>IF($A71="","",IF(VLOOKUP($A71,'③男子一覧表'!$C$14:$Y$93,13,0)="","",VLOOKUP($A71,'③男子一覧表'!$C$14:$Y$93,15,0)))</f>
      </c>
      <c r="AC71" s="301">
        <f>IF($A71="","",IF(VLOOKUP($A71,'③男子一覧表'!$C$14:$Y$93,16,0)="","",VLOOKUP($A71,'③男子一覧表'!$C$14:$Y$93,16,0)&amp;"男子"&amp;VLOOKUP($A71,'③男子一覧表'!$C$14:$Y$93,17,0)))</f>
      </c>
      <c r="AD71" s="303">
        <f>IF($A71="","",IF(VLOOKUP($A71,'③男子一覧表'!$C$14:$Y$93,16,0)="","",VLOOKUP($A71,'③男子一覧表'!$C$14:$Y$93,18,0)))</f>
      </c>
      <c r="AE71" s="301">
        <f>IF($A71="","",IF(VLOOKUP($A71,'③男子一覧表'!$C$14:$Y$93,19,0)="","",VLOOKUP($A71,'③男子一覧表'!$C$14:$Y$93,19,0)&amp;"男子"&amp;VLOOKUP($A71,'③男子一覧表'!$C$14:$Y$93,20,0)))</f>
      </c>
      <c r="AF71" s="303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</c>
      <c r="B72" s="301">
        <f>IF($A72="","",VLOOKUP($A72,'選手登録'!$A$27:$K$106,7,0))</f>
      </c>
      <c r="C72" s="301">
        <f>IF($A72="","",VLOOKUP($A72,'選手登録'!$A$27:$K$106,8,0))</f>
      </c>
      <c r="D72" s="301">
        <f>IF($A72="","",VLOOKUP($A72,'選手登録'!$A$27:$K$106,9,0))</f>
      </c>
      <c r="E72" s="301">
        <f>IF($A72="","",VLOOKUP($A72,'選手登録'!$A$27:$K$106,5,0))</f>
      </c>
      <c r="F72" s="301">
        <f>IF($A72="","",VLOOKUP($A72,'選手登録'!$A$27:$K$106,11,0))</f>
      </c>
      <c r="G72" s="301">
        <f>IF($A72="","",VLOOKUP($A72,'選手登録'!$A$27:$K$106,2,0))</f>
      </c>
      <c r="H72" s="301">
        <f>IF($A72="","",VLOOKUP($A72,'選手登録'!$A$27:$K$106,3,0))</f>
      </c>
      <c r="I72" s="301">
        <f>IF($A72="","",VLOOKUP($A72,'選手登録'!$A$27:$K$106,10,0))</f>
      </c>
      <c r="J72" s="301">
        <f>IF($A72="","",'選手登録'!$C$9)</f>
      </c>
      <c r="K72" s="301"/>
      <c r="L72" s="301">
        <f>IF($A72="","",'選手登録'!$C$4)</f>
      </c>
      <c r="M72" s="301">
        <f>IF($A72="","",'選手登録'!$C$5)</f>
      </c>
      <c r="N72" s="301">
        <f>IF($A72="","",'選手登録'!$C$6)</f>
      </c>
      <c r="O72" s="301">
        <f>IF($A72="","",'選手登録'!$C$7)</f>
      </c>
      <c r="P72" s="301"/>
      <c r="Q72" s="301">
        <f>IF($A72="","",'選手登録'!$C$9)</f>
      </c>
      <c r="R72" s="301">
        <f>IF($A72="","",'選手登録'!$C$5)</f>
      </c>
      <c r="S72" s="301">
        <f>IF($A72="","",'選手登録'!$C$6)</f>
      </c>
      <c r="T72" s="301">
        <f>IF($A72="","",'選手登録'!$C$7)</f>
      </c>
      <c r="U72" s="301"/>
      <c r="V72" s="301"/>
      <c r="W72" s="301">
        <f>IF($A72="","",IF(VLOOKUP($A72,'③男子一覧表'!$C$14:$Y$93,7,0)="","",VLOOKUP($A72,'③男子一覧表'!$C$14:$Y$93,7,0)&amp;"男子"&amp;VLOOKUP($A72,'③男子一覧表'!$C$14:$Y$93,8,0)))</f>
      </c>
      <c r="X72" s="302">
        <f>IF($A72="","",IF(VLOOKUP($A72,'③男子一覧表'!$C$14:$Y$93,7,0)="","",VLOOKUP($A72,'③男子一覧表'!$C$14:$Y$93,9,0)))</f>
      </c>
      <c r="Y72" s="301">
        <f>IF($A72="","",IF(VLOOKUP($A72,'③男子一覧表'!$C$14:$Y$93,10,0)="","",VLOOKUP($A72,'③男子一覧表'!$C$14:$Y$93,10,0)&amp;"男子"&amp;VLOOKUP($A72,'③男子一覧表'!$C$14:$Y$93,11,0)))</f>
      </c>
      <c r="Z72" s="302">
        <f>IF($A72="","",IF(VLOOKUP($A72,'③男子一覧表'!$C$14:$Y$93,10,0)="","",VLOOKUP($A72,'③男子一覧表'!$C$14:$Y$93,12,0)))</f>
      </c>
      <c r="AA72" s="301">
        <f>IF($A72="","",IF(VLOOKUP($A72,'③男子一覧表'!$C$14:$Y$93,13,0)="","",VLOOKUP($A72,'③男子一覧表'!$C$14:$Y$93,13,0)&amp;"男子"&amp;VLOOKUP($A72,'③男子一覧表'!$C$14:$Y$93,14,0)))</f>
      </c>
      <c r="AB72" s="302">
        <f>IF($A72="","",IF(VLOOKUP($A72,'③男子一覧表'!$C$14:$Y$93,13,0)="","",VLOOKUP($A72,'③男子一覧表'!$C$14:$Y$93,15,0)))</f>
      </c>
      <c r="AC72" s="301">
        <f>IF($A72="","",IF(VLOOKUP($A72,'③男子一覧表'!$C$14:$Y$93,16,0)="","",VLOOKUP($A72,'③男子一覧表'!$C$14:$Y$93,16,0)&amp;"男子"&amp;VLOOKUP($A72,'③男子一覧表'!$C$14:$Y$93,17,0)))</f>
      </c>
      <c r="AD72" s="303">
        <f>IF($A72="","",IF(VLOOKUP($A72,'③男子一覧表'!$C$14:$Y$93,16,0)="","",VLOOKUP($A72,'③男子一覧表'!$C$14:$Y$93,18,0)))</f>
      </c>
      <c r="AE72" s="301">
        <f>IF($A72="","",IF(VLOOKUP($A72,'③男子一覧表'!$C$14:$Y$93,19,0)="","",VLOOKUP($A72,'③男子一覧表'!$C$14:$Y$93,19,0)&amp;"男子"&amp;VLOOKUP($A72,'③男子一覧表'!$C$14:$Y$93,20,0)))</f>
      </c>
      <c r="AF72" s="303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</c>
      <c r="B73" s="301">
        <f>IF($A73="","",VLOOKUP($A73,'選手登録'!$A$27:$K$106,7,0))</f>
      </c>
      <c r="C73" s="301">
        <f>IF($A73="","",VLOOKUP($A73,'選手登録'!$A$27:$K$106,8,0))</f>
      </c>
      <c r="D73" s="301">
        <f>IF($A73="","",VLOOKUP($A73,'選手登録'!$A$27:$K$106,9,0))</f>
      </c>
      <c r="E73" s="301">
        <f>IF($A73="","",VLOOKUP($A73,'選手登録'!$A$27:$K$106,5,0))</f>
      </c>
      <c r="F73" s="301">
        <f>IF($A73="","",VLOOKUP($A73,'選手登録'!$A$27:$K$106,11,0))</f>
      </c>
      <c r="G73" s="301">
        <f>IF($A73="","",VLOOKUP($A73,'選手登録'!$A$27:$K$106,2,0))</f>
      </c>
      <c r="H73" s="301">
        <f>IF($A73="","",VLOOKUP($A73,'選手登録'!$A$27:$K$106,3,0))</f>
      </c>
      <c r="I73" s="301">
        <f>IF($A73="","",VLOOKUP($A73,'選手登録'!$A$27:$K$106,10,0))</f>
      </c>
      <c r="J73" s="301">
        <f>IF($A73="","",'選手登録'!$C$9)</f>
      </c>
      <c r="K73" s="301"/>
      <c r="L73" s="301">
        <f>IF($A73="","",'選手登録'!$C$4)</f>
      </c>
      <c r="M73" s="301">
        <f>IF($A73="","",'選手登録'!$C$5)</f>
      </c>
      <c r="N73" s="301">
        <f>IF($A73="","",'選手登録'!$C$6)</f>
      </c>
      <c r="O73" s="301">
        <f>IF($A73="","",'選手登録'!$C$7)</f>
      </c>
      <c r="P73" s="301"/>
      <c r="Q73" s="301">
        <f>IF($A73="","",'選手登録'!$C$9)</f>
      </c>
      <c r="R73" s="301">
        <f>IF($A73="","",'選手登録'!$C$5)</f>
      </c>
      <c r="S73" s="301">
        <f>IF($A73="","",'選手登録'!$C$6)</f>
      </c>
      <c r="T73" s="301">
        <f>IF($A73="","",'選手登録'!$C$7)</f>
      </c>
      <c r="U73" s="301"/>
      <c r="V73" s="301"/>
      <c r="W73" s="301">
        <f>IF($A73="","",IF(VLOOKUP($A73,'③男子一覧表'!$C$14:$Y$93,7,0)="","",VLOOKUP($A73,'③男子一覧表'!$C$14:$Y$93,7,0)&amp;"男子"&amp;VLOOKUP($A73,'③男子一覧表'!$C$14:$Y$93,8,0)))</f>
      </c>
      <c r="X73" s="302">
        <f>IF($A73="","",IF(VLOOKUP($A73,'③男子一覧表'!$C$14:$Y$93,7,0)="","",VLOOKUP($A73,'③男子一覧表'!$C$14:$Y$93,9,0)))</f>
      </c>
      <c r="Y73" s="301">
        <f>IF($A73="","",IF(VLOOKUP($A73,'③男子一覧表'!$C$14:$Y$93,10,0)="","",VLOOKUP($A73,'③男子一覧表'!$C$14:$Y$93,10,0)&amp;"男子"&amp;VLOOKUP($A73,'③男子一覧表'!$C$14:$Y$93,11,0)))</f>
      </c>
      <c r="Z73" s="302">
        <f>IF($A73="","",IF(VLOOKUP($A73,'③男子一覧表'!$C$14:$Y$93,10,0)="","",VLOOKUP($A73,'③男子一覧表'!$C$14:$Y$93,12,0)))</f>
      </c>
      <c r="AA73" s="301">
        <f>IF($A73="","",IF(VLOOKUP($A73,'③男子一覧表'!$C$14:$Y$93,13,0)="","",VLOOKUP($A73,'③男子一覧表'!$C$14:$Y$93,13,0)&amp;"男子"&amp;VLOOKUP($A73,'③男子一覧表'!$C$14:$Y$93,14,0)))</f>
      </c>
      <c r="AB73" s="302">
        <f>IF($A73="","",IF(VLOOKUP($A73,'③男子一覧表'!$C$14:$Y$93,13,0)="","",VLOOKUP($A73,'③男子一覧表'!$C$14:$Y$93,15,0)))</f>
      </c>
      <c r="AC73" s="301">
        <f>IF($A73="","",IF(VLOOKUP($A73,'③男子一覧表'!$C$14:$Y$93,16,0)="","",VLOOKUP($A73,'③男子一覧表'!$C$14:$Y$93,16,0)&amp;"男子"&amp;VLOOKUP($A73,'③男子一覧表'!$C$14:$Y$93,17,0)))</f>
      </c>
      <c r="AD73" s="303">
        <f>IF($A73="","",IF(VLOOKUP($A73,'③男子一覧表'!$C$14:$Y$93,16,0)="","",VLOOKUP($A73,'③男子一覧表'!$C$14:$Y$93,18,0)))</f>
      </c>
      <c r="AE73" s="301">
        <f>IF($A73="","",IF(VLOOKUP($A73,'③男子一覧表'!$C$14:$Y$93,19,0)="","",VLOOKUP($A73,'③男子一覧表'!$C$14:$Y$93,19,0)&amp;"男子"&amp;VLOOKUP($A73,'③男子一覧表'!$C$14:$Y$93,20,0)))</f>
      </c>
      <c r="AF73" s="303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</c>
      <c r="B74" s="301">
        <f>IF($A74="","",VLOOKUP($A74,'選手登録'!$A$27:$K$106,7,0))</f>
      </c>
      <c r="C74" s="301">
        <f>IF($A74="","",VLOOKUP($A74,'選手登録'!$A$27:$K$106,8,0))</f>
      </c>
      <c r="D74" s="301">
        <f>IF($A74="","",VLOOKUP($A74,'選手登録'!$A$27:$K$106,9,0))</f>
      </c>
      <c r="E74" s="301">
        <f>IF($A74="","",VLOOKUP($A74,'選手登録'!$A$27:$K$106,5,0))</f>
      </c>
      <c r="F74" s="301">
        <f>IF($A74="","",VLOOKUP($A74,'選手登録'!$A$27:$K$106,11,0))</f>
      </c>
      <c r="G74" s="301">
        <f>IF($A74="","",VLOOKUP($A74,'選手登録'!$A$27:$K$106,2,0))</f>
      </c>
      <c r="H74" s="301">
        <f>IF($A74="","",VLOOKUP($A74,'選手登録'!$A$27:$K$106,3,0))</f>
      </c>
      <c r="I74" s="301">
        <f>IF($A74="","",VLOOKUP($A74,'選手登録'!$A$27:$K$106,10,0))</f>
      </c>
      <c r="J74" s="301">
        <f>IF($A74="","",'選手登録'!$C$9)</f>
      </c>
      <c r="K74" s="301"/>
      <c r="L74" s="301">
        <f>IF($A74="","",'選手登録'!$C$4)</f>
      </c>
      <c r="M74" s="301">
        <f>IF($A74="","",'選手登録'!$C$5)</f>
      </c>
      <c r="N74" s="301">
        <f>IF($A74="","",'選手登録'!$C$6)</f>
      </c>
      <c r="O74" s="301">
        <f>IF($A74="","",'選手登録'!$C$7)</f>
      </c>
      <c r="P74" s="301"/>
      <c r="Q74" s="301">
        <f>IF($A74="","",'選手登録'!$C$9)</f>
      </c>
      <c r="R74" s="301">
        <f>IF($A74="","",'選手登録'!$C$5)</f>
      </c>
      <c r="S74" s="301">
        <f>IF($A74="","",'選手登録'!$C$6)</f>
      </c>
      <c r="T74" s="301">
        <f>IF($A74="","",'選手登録'!$C$7)</f>
      </c>
      <c r="U74" s="301"/>
      <c r="V74" s="301"/>
      <c r="W74" s="301">
        <f>IF($A74="","",IF(VLOOKUP($A74,'③男子一覧表'!$C$14:$Y$93,7,0)="","",VLOOKUP($A74,'③男子一覧表'!$C$14:$Y$93,7,0)&amp;"男子"&amp;VLOOKUP($A74,'③男子一覧表'!$C$14:$Y$93,8,0)))</f>
      </c>
      <c r="X74" s="302">
        <f>IF($A74="","",IF(VLOOKUP($A74,'③男子一覧表'!$C$14:$Y$93,7,0)="","",VLOOKUP($A74,'③男子一覧表'!$C$14:$Y$93,9,0)))</f>
      </c>
      <c r="Y74" s="301">
        <f>IF($A74="","",IF(VLOOKUP($A74,'③男子一覧表'!$C$14:$Y$93,10,0)="","",VLOOKUP($A74,'③男子一覧表'!$C$14:$Y$93,10,0)&amp;"男子"&amp;VLOOKUP($A74,'③男子一覧表'!$C$14:$Y$93,11,0)))</f>
      </c>
      <c r="Z74" s="302">
        <f>IF($A74="","",IF(VLOOKUP($A74,'③男子一覧表'!$C$14:$Y$93,10,0)="","",VLOOKUP($A74,'③男子一覧表'!$C$14:$Y$93,12,0)))</f>
      </c>
      <c r="AA74" s="301">
        <f>IF($A74="","",IF(VLOOKUP($A74,'③男子一覧表'!$C$14:$Y$93,13,0)="","",VLOOKUP($A74,'③男子一覧表'!$C$14:$Y$93,13,0)&amp;"男子"&amp;VLOOKUP($A74,'③男子一覧表'!$C$14:$Y$93,14,0)))</f>
      </c>
      <c r="AB74" s="302">
        <f>IF($A74="","",IF(VLOOKUP($A74,'③男子一覧表'!$C$14:$Y$93,13,0)="","",VLOOKUP($A74,'③男子一覧表'!$C$14:$Y$93,15,0)))</f>
      </c>
      <c r="AC74" s="301">
        <f>IF($A74="","",IF(VLOOKUP($A74,'③男子一覧表'!$C$14:$Y$93,16,0)="","",VLOOKUP($A74,'③男子一覧表'!$C$14:$Y$93,16,0)&amp;"男子"&amp;VLOOKUP($A74,'③男子一覧表'!$C$14:$Y$93,17,0)))</f>
      </c>
      <c r="AD74" s="303">
        <f>IF($A74="","",IF(VLOOKUP($A74,'③男子一覧表'!$C$14:$Y$93,16,0)="","",VLOOKUP($A74,'③男子一覧表'!$C$14:$Y$93,18,0)))</f>
      </c>
      <c r="AE74" s="301">
        <f>IF($A74="","",IF(VLOOKUP($A74,'③男子一覧表'!$C$14:$Y$93,19,0)="","",VLOOKUP($A74,'③男子一覧表'!$C$14:$Y$93,19,0)&amp;"男子"&amp;VLOOKUP($A74,'③男子一覧表'!$C$14:$Y$93,20,0)))</f>
      </c>
      <c r="AF74" s="303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</c>
      <c r="B75" s="301">
        <f>IF($A75="","",VLOOKUP($A75,'選手登録'!$A$27:$K$106,7,0))</f>
      </c>
      <c r="C75" s="301">
        <f>IF($A75="","",VLOOKUP($A75,'選手登録'!$A$27:$K$106,8,0))</f>
      </c>
      <c r="D75" s="301">
        <f>IF($A75="","",VLOOKUP($A75,'選手登録'!$A$27:$K$106,9,0))</f>
      </c>
      <c r="E75" s="301">
        <f>IF($A75="","",VLOOKUP($A75,'選手登録'!$A$27:$K$106,5,0))</f>
      </c>
      <c r="F75" s="301">
        <f>IF($A75="","",VLOOKUP($A75,'選手登録'!$A$27:$K$106,11,0))</f>
      </c>
      <c r="G75" s="301">
        <f>IF($A75="","",VLOOKUP($A75,'選手登録'!$A$27:$K$106,2,0))</f>
      </c>
      <c r="H75" s="301">
        <f>IF($A75="","",VLOOKUP($A75,'選手登録'!$A$27:$K$106,3,0))</f>
      </c>
      <c r="I75" s="301">
        <f>IF($A75="","",VLOOKUP($A75,'選手登録'!$A$27:$K$106,10,0))</f>
      </c>
      <c r="J75" s="301">
        <f>IF($A75="","",'選手登録'!$C$9)</f>
      </c>
      <c r="K75" s="301"/>
      <c r="L75" s="301">
        <f>IF($A75="","",'選手登録'!$C$4)</f>
      </c>
      <c r="M75" s="301">
        <f>IF($A75="","",'選手登録'!$C$5)</f>
      </c>
      <c r="N75" s="301">
        <f>IF($A75="","",'選手登録'!$C$6)</f>
      </c>
      <c r="O75" s="301">
        <f>IF($A75="","",'選手登録'!$C$7)</f>
      </c>
      <c r="P75" s="301"/>
      <c r="Q75" s="301">
        <f>IF($A75="","",'選手登録'!$C$9)</f>
      </c>
      <c r="R75" s="301">
        <f>IF($A75="","",'選手登録'!$C$5)</f>
      </c>
      <c r="S75" s="301">
        <f>IF($A75="","",'選手登録'!$C$6)</f>
      </c>
      <c r="T75" s="301">
        <f>IF($A75="","",'選手登録'!$C$7)</f>
      </c>
      <c r="U75" s="301"/>
      <c r="V75" s="301"/>
      <c r="W75" s="301">
        <f>IF($A75="","",IF(VLOOKUP($A75,'③男子一覧表'!$C$14:$Y$93,7,0)="","",VLOOKUP($A75,'③男子一覧表'!$C$14:$Y$93,7,0)&amp;"男子"&amp;VLOOKUP($A75,'③男子一覧表'!$C$14:$Y$93,8,0)))</f>
      </c>
      <c r="X75" s="302">
        <f>IF($A75="","",IF(VLOOKUP($A75,'③男子一覧表'!$C$14:$Y$93,7,0)="","",VLOOKUP($A75,'③男子一覧表'!$C$14:$Y$93,9,0)))</f>
      </c>
      <c r="Y75" s="301">
        <f>IF($A75="","",IF(VLOOKUP($A75,'③男子一覧表'!$C$14:$Y$93,10,0)="","",VLOOKUP($A75,'③男子一覧表'!$C$14:$Y$93,10,0)&amp;"男子"&amp;VLOOKUP($A75,'③男子一覧表'!$C$14:$Y$93,11,0)))</f>
      </c>
      <c r="Z75" s="302">
        <f>IF($A75="","",IF(VLOOKUP($A75,'③男子一覧表'!$C$14:$Y$93,10,0)="","",VLOOKUP($A75,'③男子一覧表'!$C$14:$Y$93,12,0)))</f>
      </c>
      <c r="AA75" s="301">
        <f>IF($A75="","",IF(VLOOKUP($A75,'③男子一覧表'!$C$14:$Y$93,13,0)="","",VLOOKUP($A75,'③男子一覧表'!$C$14:$Y$93,13,0)&amp;"男子"&amp;VLOOKUP($A75,'③男子一覧表'!$C$14:$Y$93,14,0)))</f>
      </c>
      <c r="AB75" s="302">
        <f>IF($A75="","",IF(VLOOKUP($A75,'③男子一覧表'!$C$14:$Y$93,13,0)="","",VLOOKUP($A75,'③男子一覧表'!$C$14:$Y$93,15,0)))</f>
      </c>
      <c r="AC75" s="301">
        <f>IF($A75="","",IF(VLOOKUP($A75,'③男子一覧表'!$C$14:$Y$93,16,0)="","",VLOOKUP($A75,'③男子一覧表'!$C$14:$Y$93,16,0)&amp;"男子"&amp;VLOOKUP($A75,'③男子一覧表'!$C$14:$Y$93,17,0)))</f>
      </c>
      <c r="AD75" s="303">
        <f>IF($A75="","",IF(VLOOKUP($A75,'③男子一覧表'!$C$14:$Y$93,16,0)="","",VLOOKUP($A75,'③男子一覧表'!$C$14:$Y$93,18,0)))</f>
      </c>
      <c r="AE75" s="301">
        <f>IF($A75="","",IF(VLOOKUP($A75,'③男子一覧表'!$C$14:$Y$93,19,0)="","",VLOOKUP($A75,'③男子一覧表'!$C$14:$Y$93,19,0)&amp;"男子"&amp;VLOOKUP($A75,'③男子一覧表'!$C$14:$Y$93,20,0)))</f>
      </c>
      <c r="AF75" s="303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</c>
      <c r="B76" s="301">
        <f>IF($A76="","",VLOOKUP($A76,'選手登録'!$A$27:$K$106,7,0))</f>
      </c>
      <c r="C76" s="301">
        <f>IF($A76="","",VLOOKUP($A76,'選手登録'!$A$27:$K$106,8,0))</f>
      </c>
      <c r="D76" s="301">
        <f>IF($A76="","",VLOOKUP($A76,'選手登録'!$A$27:$K$106,9,0))</f>
      </c>
      <c r="E76" s="301">
        <f>IF($A76="","",VLOOKUP($A76,'選手登録'!$A$27:$K$106,5,0))</f>
      </c>
      <c r="F76" s="301">
        <f>IF($A76="","",VLOOKUP($A76,'選手登録'!$A$27:$K$106,11,0))</f>
      </c>
      <c r="G76" s="301">
        <f>IF($A76="","",VLOOKUP($A76,'選手登録'!$A$27:$K$106,2,0))</f>
      </c>
      <c r="H76" s="301">
        <f>IF($A76="","",VLOOKUP($A76,'選手登録'!$A$27:$K$106,3,0))</f>
      </c>
      <c r="I76" s="301">
        <f>IF($A76="","",VLOOKUP($A76,'選手登録'!$A$27:$K$106,10,0))</f>
      </c>
      <c r="J76" s="301">
        <f>IF($A76="","",'選手登録'!$C$9)</f>
      </c>
      <c r="K76" s="301"/>
      <c r="L76" s="301">
        <f>IF($A76="","",'選手登録'!$C$4)</f>
      </c>
      <c r="M76" s="301">
        <f>IF($A76="","",'選手登録'!$C$5)</f>
      </c>
      <c r="N76" s="301">
        <f>IF($A76="","",'選手登録'!$C$6)</f>
      </c>
      <c r="O76" s="301">
        <f>IF($A76="","",'選手登録'!$C$7)</f>
      </c>
      <c r="P76" s="301"/>
      <c r="Q76" s="301">
        <f>IF($A76="","",'選手登録'!$C$9)</f>
      </c>
      <c r="R76" s="301">
        <f>IF($A76="","",'選手登録'!$C$5)</f>
      </c>
      <c r="S76" s="301">
        <f>IF($A76="","",'選手登録'!$C$6)</f>
      </c>
      <c r="T76" s="301">
        <f>IF($A76="","",'選手登録'!$C$7)</f>
      </c>
      <c r="U76" s="301"/>
      <c r="V76" s="301"/>
      <c r="W76" s="301">
        <f>IF($A76="","",IF(VLOOKUP($A76,'③男子一覧表'!$C$14:$Y$93,7,0)="","",VLOOKUP($A76,'③男子一覧表'!$C$14:$Y$93,7,0)&amp;"男子"&amp;VLOOKUP($A76,'③男子一覧表'!$C$14:$Y$93,8,0)))</f>
      </c>
      <c r="X76" s="302">
        <f>IF($A76="","",IF(VLOOKUP($A76,'③男子一覧表'!$C$14:$Y$93,7,0)="","",VLOOKUP($A76,'③男子一覧表'!$C$14:$Y$93,9,0)))</f>
      </c>
      <c r="Y76" s="301">
        <f>IF($A76="","",IF(VLOOKUP($A76,'③男子一覧表'!$C$14:$Y$93,10,0)="","",VLOOKUP($A76,'③男子一覧表'!$C$14:$Y$93,10,0)&amp;"男子"&amp;VLOOKUP($A76,'③男子一覧表'!$C$14:$Y$93,11,0)))</f>
      </c>
      <c r="Z76" s="302">
        <f>IF($A76="","",IF(VLOOKUP($A76,'③男子一覧表'!$C$14:$Y$93,10,0)="","",VLOOKUP($A76,'③男子一覧表'!$C$14:$Y$93,12,0)))</f>
      </c>
      <c r="AA76" s="301">
        <f>IF($A76="","",IF(VLOOKUP($A76,'③男子一覧表'!$C$14:$Y$93,13,0)="","",VLOOKUP($A76,'③男子一覧表'!$C$14:$Y$93,13,0)&amp;"男子"&amp;VLOOKUP($A76,'③男子一覧表'!$C$14:$Y$93,14,0)))</f>
      </c>
      <c r="AB76" s="302">
        <f>IF($A76="","",IF(VLOOKUP($A76,'③男子一覧表'!$C$14:$Y$93,13,0)="","",VLOOKUP($A76,'③男子一覧表'!$C$14:$Y$93,15,0)))</f>
      </c>
      <c r="AC76" s="301">
        <f>IF($A76="","",IF(VLOOKUP($A76,'③男子一覧表'!$C$14:$Y$93,16,0)="","",VLOOKUP($A76,'③男子一覧表'!$C$14:$Y$93,16,0)&amp;"男子"&amp;VLOOKUP($A76,'③男子一覧表'!$C$14:$Y$93,17,0)))</f>
      </c>
      <c r="AD76" s="303">
        <f>IF($A76="","",IF(VLOOKUP($A76,'③男子一覧表'!$C$14:$Y$93,16,0)="","",VLOOKUP($A76,'③男子一覧表'!$C$14:$Y$93,18,0)))</f>
      </c>
      <c r="AE76" s="301">
        <f>IF($A76="","",IF(VLOOKUP($A76,'③男子一覧表'!$C$14:$Y$93,19,0)="","",VLOOKUP($A76,'③男子一覧表'!$C$14:$Y$93,19,0)&amp;"男子"&amp;VLOOKUP($A76,'③男子一覧表'!$C$14:$Y$93,20,0)))</f>
      </c>
      <c r="AF76" s="303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</c>
      <c r="B77" s="301">
        <f>IF($A77="","",VLOOKUP($A77,'選手登録'!$A$27:$K$106,7,0))</f>
      </c>
      <c r="C77" s="301">
        <f>IF($A77="","",VLOOKUP($A77,'選手登録'!$A$27:$K$106,8,0))</f>
      </c>
      <c r="D77" s="301">
        <f>IF($A77="","",VLOOKUP($A77,'選手登録'!$A$27:$K$106,9,0))</f>
      </c>
      <c r="E77" s="301">
        <f>IF($A77="","",VLOOKUP($A77,'選手登録'!$A$27:$K$106,5,0))</f>
      </c>
      <c r="F77" s="301">
        <f>IF($A77="","",VLOOKUP($A77,'選手登録'!$A$27:$K$106,11,0))</f>
      </c>
      <c r="G77" s="301">
        <f>IF($A77="","",VLOOKUP($A77,'選手登録'!$A$27:$K$106,2,0))</f>
      </c>
      <c r="H77" s="301">
        <f>IF($A77="","",VLOOKUP($A77,'選手登録'!$A$27:$K$106,3,0))</f>
      </c>
      <c r="I77" s="301">
        <f>IF($A77="","",VLOOKUP($A77,'選手登録'!$A$27:$K$106,10,0))</f>
      </c>
      <c r="J77" s="301">
        <f>IF($A77="","",'選手登録'!$C$9)</f>
      </c>
      <c r="K77" s="301"/>
      <c r="L77" s="301">
        <f>IF($A77="","",'選手登録'!$C$4)</f>
      </c>
      <c r="M77" s="301">
        <f>IF($A77="","",'選手登録'!$C$5)</f>
      </c>
      <c r="N77" s="301">
        <f>IF($A77="","",'選手登録'!$C$6)</f>
      </c>
      <c r="O77" s="301">
        <f>IF($A77="","",'選手登録'!$C$7)</f>
      </c>
      <c r="P77" s="301"/>
      <c r="Q77" s="301">
        <f>IF($A77="","",'選手登録'!$C$9)</f>
      </c>
      <c r="R77" s="301">
        <f>IF($A77="","",'選手登録'!$C$5)</f>
      </c>
      <c r="S77" s="301">
        <f>IF($A77="","",'選手登録'!$C$6)</f>
      </c>
      <c r="T77" s="301">
        <f>IF($A77="","",'選手登録'!$C$7)</f>
      </c>
      <c r="U77" s="301"/>
      <c r="V77" s="301"/>
      <c r="W77" s="301">
        <f>IF($A77="","",IF(VLOOKUP($A77,'③男子一覧表'!$C$14:$Y$93,7,0)="","",VLOOKUP($A77,'③男子一覧表'!$C$14:$Y$93,7,0)&amp;"男子"&amp;VLOOKUP($A77,'③男子一覧表'!$C$14:$Y$93,8,0)))</f>
      </c>
      <c r="X77" s="302">
        <f>IF($A77="","",IF(VLOOKUP($A77,'③男子一覧表'!$C$14:$Y$93,7,0)="","",VLOOKUP($A77,'③男子一覧表'!$C$14:$Y$93,9,0)))</f>
      </c>
      <c r="Y77" s="301">
        <f>IF($A77="","",IF(VLOOKUP($A77,'③男子一覧表'!$C$14:$Y$93,10,0)="","",VLOOKUP($A77,'③男子一覧表'!$C$14:$Y$93,10,0)&amp;"男子"&amp;VLOOKUP($A77,'③男子一覧表'!$C$14:$Y$93,11,0)))</f>
      </c>
      <c r="Z77" s="302">
        <f>IF($A77="","",IF(VLOOKUP($A77,'③男子一覧表'!$C$14:$Y$93,10,0)="","",VLOOKUP($A77,'③男子一覧表'!$C$14:$Y$93,12,0)))</f>
      </c>
      <c r="AA77" s="301">
        <f>IF($A77="","",IF(VLOOKUP($A77,'③男子一覧表'!$C$14:$Y$93,13,0)="","",VLOOKUP($A77,'③男子一覧表'!$C$14:$Y$93,13,0)&amp;"男子"&amp;VLOOKUP($A77,'③男子一覧表'!$C$14:$Y$93,14,0)))</f>
      </c>
      <c r="AB77" s="302">
        <f>IF($A77="","",IF(VLOOKUP($A77,'③男子一覧表'!$C$14:$Y$93,13,0)="","",VLOOKUP($A77,'③男子一覧表'!$C$14:$Y$93,15,0)))</f>
      </c>
      <c r="AC77" s="301">
        <f>IF($A77="","",IF(VLOOKUP($A77,'③男子一覧表'!$C$14:$Y$93,16,0)="","",VLOOKUP($A77,'③男子一覧表'!$C$14:$Y$93,16,0)&amp;"男子"&amp;VLOOKUP($A77,'③男子一覧表'!$C$14:$Y$93,17,0)))</f>
      </c>
      <c r="AD77" s="303">
        <f>IF($A77="","",IF(VLOOKUP($A77,'③男子一覧表'!$C$14:$Y$93,16,0)="","",VLOOKUP($A77,'③男子一覧表'!$C$14:$Y$93,18,0)))</f>
      </c>
      <c r="AE77" s="301">
        <f>IF($A77="","",IF(VLOOKUP($A77,'③男子一覧表'!$C$14:$Y$93,19,0)="","",VLOOKUP($A77,'③男子一覧表'!$C$14:$Y$93,19,0)&amp;"男子"&amp;VLOOKUP($A77,'③男子一覧表'!$C$14:$Y$93,20,0)))</f>
      </c>
      <c r="AF77" s="303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</c>
      <c r="B78" s="301">
        <f>IF($A78="","",VLOOKUP($A78,'選手登録'!$A$27:$K$106,7,0))</f>
      </c>
      <c r="C78" s="301">
        <f>IF($A78="","",VLOOKUP($A78,'選手登録'!$A$27:$K$106,8,0))</f>
      </c>
      <c r="D78" s="301">
        <f>IF($A78="","",VLOOKUP($A78,'選手登録'!$A$27:$K$106,9,0))</f>
      </c>
      <c r="E78" s="301">
        <f>IF($A78="","",VLOOKUP($A78,'選手登録'!$A$27:$K$106,5,0))</f>
      </c>
      <c r="F78" s="301">
        <f>IF($A78="","",VLOOKUP($A78,'選手登録'!$A$27:$K$106,11,0))</f>
      </c>
      <c r="G78" s="301">
        <f>IF($A78="","",VLOOKUP($A78,'選手登録'!$A$27:$K$106,2,0))</f>
      </c>
      <c r="H78" s="301">
        <f>IF($A78="","",VLOOKUP($A78,'選手登録'!$A$27:$K$106,3,0))</f>
      </c>
      <c r="I78" s="301">
        <f>IF($A78="","",VLOOKUP($A78,'選手登録'!$A$27:$K$106,10,0))</f>
      </c>
      <c r="J78" s="301">
        <f>IF($A78="","",'選手登録'!$C$9)</f>
      </c>
      <c r="K78" s="301"/>
      <c r="L78" s="301">
        <f>IF($A78="","",'選手登録'!$C$4)</f>
      </c>
      <c r="M78" s="301">
        <f>IF($A78="","",'選手登録'!$C$5)</f>
      </c>
      <c r="N78" s="301">
        <f>IF($A78="","",'選手登録'!$C$6)</f>
      </c>
      <c r="O78" s="301">
        <f>IF($A78="","",'選手登録'!$C$7)</f>
      </c>
      <c r="P78" s="301"/>
      <c r="Q78" s="301">
        <f>IF($A78="","",'選手登録'!$C$9)</f>
      </c>
      <c r="R78" s="301">
        <f>IF($A78="","",'選手登録'!$C$5)</f>
      </c>
      <c r="S78" s="301">
        <f>IF($A78="","",'選手登録'!$C$6)</f>
      </c>
      <c r="T78" s="301">
        <f>IF($A78="","",'選手登録'!$C$7)</f>
      </c>
      <c r="U78" s="301"/>
      <c r="V78" s="301"/>
      <c r="W78" s="301">
        <f>IF($A78="","",IF(VLOOKUP($A78,'③男子一覧表'!$C$14:$Y$93,7,0)="","",VLOOKUP($A78,'③男子一覧表'!$C$14:$Y$93,7,0)&amp;"男子"&amp;VLOOKUP($A78,'③男子一覧表'!$C$14:$Y$93,8,0)))</f>
      </c>
      <c r="X78" s="302">
        <f>IF($A78="","",IF(VLOOKUP($A78,'③男子一覧表'!$C$14:$Y$93,7,0)="","",VLOOKUP($A78,'③男子一覧表'!$C$14:$Y$93,9,0)))</f>
      </c>
      <c r="Y78" s="301">
        <f>IF($A78="","",IF(VLOOKUP($A78,'③男子一覧表'!$C$14:$Y$93,10,0)="","",VLOOKUP($A78,'③男子一覧表'!$C$14:$Y$93,10,0)&amp;"男子"&amp;VLOOKUP($A78,'③男子一覧表'!$C$14:$Y$93,11,0)))</f>
      </c>
      <c r="Z78" s="302">
        <f>IF($A78="","",IF(VLOOKUP($A78,'③男子一覧表'!$C$14:$Y$93,10,0)="","",VLOOKUP($A78,'③男子一覧表'!$C$14:$Y$93,12,0)))</f>
      </c>
      <c r="AA78" s="301">
        <f>IF($A78="","",IF(VLOOKUP($A78,'③男子一覧表'!$C$14:$Y$93,13,0)="","",VLOOKUP($A78,'③男子一覧表'!$C$14:$Y$93,13,0)&amp;"男子"&amp;VLOOKUP($A78,'③男子一覧表'!$C$14:$Y$93,14,0)))</f>
      </c>
      <c r="AB78" s="302">
        <f>IF($A78="","",IF(VLOOKUP($A78,'③男子一覧表'!$C$14:$Y$93,13,0)="","",VLOOKUP($A78,'③男子一覧表'!$C$14:$Y$93,15,0)))</f>
      </c>
      <c r="AC78" s="301">
        <f>IF($A78="","",IF(VLOOKUP($A78,'③男子一覧表'!$C$14:$Y$93,16,0)="","",VLOOKUP($A78,'③男子一覧表'!$C$14:$Y$93,16,0)&amp;"男子"&amp;VLOOKUP($A78,'③男子一覧表'!$C$14:$Y$93,17,0)))</f>
      </c>
      <c r="AD78" s="303">
        <f>IF($A78="","",IF(VLOOKUP($A78,'③男子一覧表'!$C$14:$Y$93,16,0)="","",VLOOKUP($A78,'③男子一覧表'!$C$14:$Y$93,18,0)))</f>
      </c>
      <c r="AE78" s="301">
        <f>IF($A78="","",IF(VLOOKUP($A78,'③男子一覧表'!$C$14:$Y$93,19,0)="","",VLOOKUP($A78,'③男子一覧表'!$C$14:$Y$93,19,0)&amp;"男子"&amp;VLOOKUP($A78,'③男子一覧表'!$C$14:$Y$93,20,0)))</f>
      </c>
      <c r="AF78" s="303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</c>
      <c r="B79" s="301">
        <f>IF($A79="","",VLOOKUP($A79,'選手登録'!$A$27:$K$106,7,0))</f>
      </c>
      <c r="C79" s="301">
        <f>IF($A79="","",VLOOKUP($A79,'選手登録'!$A$27:$K$106,8,0))</f>
      </c>
      <c r="D79" s="301">
        <f>IF($A79="","",VLOOKUP($A79,'選手登録'!$A$27:$K$106,9,0))</f>
      </c>
      <c r="E79" s="301">
        <f>IF($A79="","",VLOOKUP($A79,'選手登録'!$A$27:$K$106,5,0))</f>
      </c>
      <c r="F79" s="301">
        <f>IF($A79="","",VLOOKUP($A79,'選手登録'!$A$27:$K$106,11,0))</f>
      </c>
      <c r="G79" s="301">
        <f>IF($A79="","",VLOOKUP($A79,'選手登録'!$A$27:$K$106,2,0))</f>
      </c>
      <c r="H79" s="301">
        <f>IF($A79="","",VLOOKUP($A79,'選手登録'!$A$27:$K$106,3,0))</f>
      </c>
      <c r="I79" s="301">
        <f>IF($A79="","",VLOOKUP($A79,'選手登録'!$A$27:$K$106,10,0))</f>
      </c>
      <c r="J79" s="301">
        <f>IF($A79="","",'選手登録'!$C$9)</f>
      </c>
      <c r="K79" s="301"/>
      <c r="L79" s="301">
        <f>IF($A79="","",'選手登録'!$C$4)</f>
      </c>
      <c r="M79" s="301">
        <f>IF($A79="","",'選手登録'!$C$5)</f>
      </c>
      <c r="N79" s="301">
        <f>IF($A79="","",'選手登録'!$C$6)</f>
      </c>
      <c r="O79" s="301">
        <f>IF($A79="","",'選手登録'!$C$7)</f>
      </c>
      <c r="P79" s="301"/>
      <c r="Q79" s="301">
        <f>IF($A79="","",'選手登録'!$C$9)</f>
      </c>
      <c r="R79" s="301">
        <f>IF($A79="","",'選手登録'!$C$5)</f>
      </c>
      <c r="S79" s="301">
        <f>IF($A79="","",'選手登録'!$C$6)</f>
      </c>
      <c r="T79" s="301">
        <f>IF($A79="","",'選手登録'!$C$7)</f>
      </c>
      <c r="U79" s="301"/>
      <c r="V79" s="301"/>
      <c r="W79" s="301">
        <f>IF($A79="","",IF(VLOOKUP($A79,'③男子一覧表'!$C$14:$Y$93,7,0)="","",VLOOKUP($A79,'③男子一覧表'!$C$14:$Y$93,7,0)&amp;"男子"&amp;VLOOKUP($A79,'③男子一覧表'!$C$14:$Y$93,8,0)))</f>
      </c>
      <c r="X79" s="302">
        <f>IF($A79="","",IF(VLOOKUP($A79,'③男子一覧表'!$C$14:$Y$93,7,0)="","",VLOOKUP($A79,'③男子一覧表'!$C$14:$Y$93,9,0)))</f>
      </c>
      <c r="Y79" s="301">
        <f>IF($A79="","",IF(VLOOKUP($A79,'③男子一覧表'!$C$14:$Y$93,10,0)="","",VLOOKUP($A79,'③男子一覧表'!$C$14:$Y$93,10,0)&amp;"男子"&amp;VLOOKUP($A79,'③男子一覧表'!$C$14:$Y$93,11,0)))</f>
      </c>
      <c r="Z79" s="302">
        <f>IF($A79="","",IF(VLOOKUP($A79,'③男子一覧表'!$C$14:$Y$93,10,0)="","",VLOOKUP($A79,'③男子一覧表'!$C$14:$Y$93,12,0)))</f>
      </c>
      <c r="AA79" s="301">
        <f>IF($A79="","",IF(VLOOKUP($A79,'③男子一覧表'!$C$14:$Y$93,13,0)="","",VLOOKUP($A79,'③男子一覧表'!$C$14:$Y$93,13,0)&amp;"男子"&amp;VLOOKUP($A79,'③男子一覧表'!$C$14:$Y$93,14,0)))</f>
      </c>
      <c r="AB79" s="302">
        <f>IF($A79="","",IF(VLOOKUP($A79,'③男子一覧表'!$C$14:$Y$93,13,0)="","",VLOOKUP($A79,'③男子一覧表'!$C$14:$Y$93,15,0)))</f>
      </c>
      <c r="AC79" s="301">
        <f>IF($A79="","",IF(VLOOKUP($A79,'③男子一覧表'!$C$14:$Y$93,16,0)="","",VLOOKUP($A79,'③男子一覧表'!$C$14:$Y$93,16,0)&amp;"男子"&amp;VLOOKUP($A79,'③男子一覧表'!$C$14:$Y$93,17,0)))</f>
      </c>
      <c r="AD79" s="303">
        <f>IF($A79="","",IF(VLOOKUP($A79,'③男子一覧表'!$C$14:$Y$93,16,0)="","",VLOOKUP($A79,'③男子一覧表'!$C$14:$Y$93,18,0)))</f>
      </c>
      <c r="AE79" s="301">
        <f>IF($A79="","",IF(VLOOKUP($A79,'③男子一覧表'!$C$14:$Y$93,19,0)="","",VLOOKUP($A79,'③男子一覧表'!$C$14:$Y$93,19,0)&amp;"男子"&amp;VLOOKUP($A79,'③男子一覧表'!$C$14:$Y$93,20,0)))</f>
      </c>
      <c r="AF79" s="303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</c>
      <c r="B80" s="301">
        <f>IF($A80="","",VLOOKUP($A80,'選手登録'!$A$27:$K$106,7,0))</f>
      </c>
      <c r="C80" s="301">
        <f>IF($A80="","",VLOOKUP($A80,'選手登録'!$A$27:$K$106,8,0))</f>
      </c>
      <c r="D80" s="301">
        <f>IF($A80="","",VLOOKUP($A80,'選手登録'!$A$27:$K$106,9,0))</f>
      </c>
      <c r="E80" s="301">
        <f>IF($A80="","",VLOOKUP($A80,'選手登録'!$A$27:$K$106,5,0))</f>
      </c>
      <c r="F80" s="301">
        <f>IF($A80="","",VLOOKUP($A80,'選手登録'!$A$27:$K$106,11,0))</f>
      </c>
      <c r="G80" s="301">
        <f>IF($A80="","",VLOOKUP($A80,'選手登録'!$A$27:$K$106,2,0))</f>
      </c>
      <c r="H80" s="301">
        <f>IF($A80="","",VLOOKUP($A80,'選手登録'!$A$27:$K$106,3,0))</f>
      </c>
      <c r="I80" s="301">
        <f>IF($A80="","",VLOOKUP($A80,'選手登録'!$A$27:$K$106,10,0))</f>
      </c>
      <c r="J80" s="301">
        <f>IF($A80="","",'選手登録'!$C$9)</f>
      </c>
      <c r="K80" s="301"/>
      <c r="L80" s="301">
        <f>IF($A80="","",'選手登録'!$C$4)</f>
      </c>
      <c r="M80" s="301">
        <f>IF($A80="","",'選手登録'!$C$5)</f>
      </c>
      <c r="N80" s="301">
        <f>IF($A80="","",'選手登録'!$C$6)</f>
      </c>
      <c r="O80" s="301">
        <f>IF($A80="","",'選手登録'!$C$7)</f>
      </c>
      <c r="P80" s="301"/>
      <c r="Q80" s="301">
        <f>IF($A80="","",'選手登録'!$C$9)</f>
      </c>
      <c r="R80" s="301">
        <f>IF($A80="","",'選手登録'!$C$5)</f>
      </c>
      <c r="S80" s="301">
        <f>IF($A80="","",'選手登録'!$C$6)</f>
      </c>
      <c r="T80" s="301">
        <f>IF($A80="","",'選手登録'!$C$7)</f>
      </c>
      <c r="U80" s="301"/>
      <c r="V80" s="301"/>
      <c r="W80" s="301">
        <f>IF($A80="","",IF(VLOOKUP($A80,'③男子一覧表'!$C$14:$Y$93,7,0)="","",VLOOKUP($A80,'③男子一覧表'!$C$14:$Y$93,7,0)&amp;"男子"&amp;VLOOKUP($A80,'③男子一覧表'!$C$14:$Y$93,8,0)))</f>
      </c>
      <c r="X80" s="302">
        <f>IF($A80="","",IF(VLOOKUP($A80,'③男子一覧表'!$C$14:$Y$93,7,0)="","",VLOOKUP($A80,'③男子一覧表'!$C$14:$Y$93,9,0)))</f>
      </c>
      <c r="Y80" s="301">
        <f>IF($A80="","",IF(VLOOKUP($A80,'③男子一覧表'!$C$14:$Y$93,10,0)="","",VLOOKUP($A80,'③男子一覧表'!$C$14:$Y$93,10,0)&amp;"男子"&amp;VLOOKUP($A80,'③男子一覧表'!$C$14:$Y$93,11,0)))</f>
      </c>
      <c r="Z80" s="302">
        <f>IF($A80="","",IF(VLOOKUP($A80,'③男子一覧表'!$C$14:$Y$93,10,0)="","",VLOOKUP($A80,'③男子一覧表'!$C$14:$Y$93,12,0)))</f>
      </c>
      <c r="AA80" s="301">
        <f>IF($A80="","",IF(VLOOKUP($A80,'③男子一覧表'!$C$14:$Y$93,13,0)="","",VLOOKUP($A80,'③男子一覧表'!$C$14:$Y$93,13,0)&amp;"男子"&amp;VLOOKUP($A80,'③男子一覧表'!$C$14:$Y$93,14,0)))</f>
      </c>
      <c r="AB80" s="302">
        <f>IF($A80="","",IF(VLOOKUP($A80,'③男子一覧表'!$C$14:$Y$93,13,0)="","",VLOOKUP($A80,'③男子一覧表'!$C$14:$Y$93,15,0)))</f>
      </c>
      <c r="AC80" s="301">
        <f>IF($A80="","",IF(VLOOKUP($A80,'③男子一覧表'!$C$14:$Y$93,16,0)="","",VLOOKUP($A80,'③男子一覧表'!$C$14:$Y$93,16,0)&amp;"男子"&amp;VLOOKUP($A80,'③男子一覧表'!$C$14:$Y$93,17,0)))</f>
      </c>
      <c r="AD80" s="303">
        <f>IF($A80="","",IF(VLOOKUP($A80,'③男子一覧表'!$C$14:$Y$93,16,0)="","",VLOOKUP($A80,'③男子一覧表'!$C$14:$Y$93,18,0)))</f>
      </c>
      <c r="AE80" s="301">
        <f>IF($A80="","",IF(VLOOKUP($A80,'③男子一覧表'!$C$14:$Y$93,19,0)="","",VLOOKUP($A80,'③男子一覧表'!$C$14:$Y$93,19,0)&amp;"男子"&amp;VLOOKUP($A80,'③男子一覧表'!$C$14:$Y$93,20,0)))</f>
      </c>
      <c r="AF80" s="303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</c>
      <c r="B81" s="301">
        <f>IF($A81="","",VLOOKUP($A81,'選手登録'!$A$27:$K$106,7,0))</f>
      </c>
      <c r="C81" s="301">
        <f>IF($A81="","",VLOOKUP($A81,'選手登録'!$A$27:$K$106,8,0))</f>
      </c>
      <c r="D81" s="301">
        <f>IF($A81="","",VLOOKUP($A81,'選手登録'!$A$27:$K$106,9,0))</f>
      </c>
      <c r="E81" s="301">
        <f>IF($A81="","",VLOOKUP($A81,'選手登録'!$A$27:$K$106,5,0))</f>
      </c>
      <c r="F81" s="301">
        <f>IF($A81="","",VLOOKUP($A81,'選手登録'!$A$27:$K$106,11,0))</f>
      </c>
      <c r="G81" s="301">
        <f>IF($A81="","",VLOOKUP($A81,'選手登録'!$A$27:$K$106,2,0))</f>
      </c>
      <c r="H81" s="301">
        <f>IF($A81="","",VLOOKUP($A81,'選手登録'!$A$27:$K$106,3,0))</f>
      </c>
      <c r="I81" s="301">
        <f>IF($A81="","",VLOOKUP($A81,'選手登録'!$A$27:$K$106,10,0))</f>
      </c>
      <c r="J81" s="301">
        <f>IF($A81="","",'選手登録'!$C$9)</f>
      </c>
      <c r="K81" s="301"/>
      <c r="L81" s="301">
        <f>IF($A81="","",'選手登録'!$C$4)</f>
      </c>
      <c r="M81" s="301">
        <f>IF($A81="","",'選手登録'!$C$5)</f>
      </c>
      <c r="N81" s="301">
        <f>IF($A81="","",'選手登録'!$C$6)</f>
      </c>
      <c r="O81" s="301">
        <f>IF($A81="","",'選手登録'!$C$7)</f>
      </c>
      <c r="P81" s="301"/>
      <c r="Q81" s="301">
        <f>IF($A81="","",'選手登録'!$C$9)</f>
      </c>
      <c r="R81" s="301">
        <f>IF($A81="","",'選手登録'!$C$5)</f>
      </c>
      <c r="S81" s="301">
        <f>IF($A81="","",'選手登録'!$C$6)</f>
      </c>
      <c r="T81" s="301">
        <f>IF($A81="","",'選手登録'!$C$7)</f>
      </c>
      <c r="U81" s="301"/>
      <c r="V81" s="301"/>
      <c r="W81" s="301">
        <f>IF($A81="","",IF(VLOOKUP($A81,'③男子一覧表'!$C$14:$Y$93,7,0)="","",VLOOKUP($A81,'③男子一覧表'!$C$14:$Y$93,7,0)&amp;"男子"&amp;VLOOKUP($A81,'③男子一覧表'!$C$14:$Y$93,8,0)))</f>
      </c>
      <c r="X81" s="302">
        <f>IF($A81="","",IF(VLOOKUP($A81,'③男子一覧表'!$C$14:$Y$93,7,0)="","",VLOOKUP($A81,'③男子一覧表'!$C$14:$Y$93,9,0)))</f>
      </c>
      <c r="Y81" s="301">
        <f>IF($A81="","",IF(VLOOKUP($A81,'③男子一覧表'!$C$14:$Y$93,10,0)="","",VLOOKUP($A81,'③男子一覧表'!$C$14:$Y$93,10,0)&amp;"男子"&amp;VLOOKUP($A81,'③男子一覧表'!$C$14:$Y$93,11,0)))</f>
      </c>
      <c r="Z81" s="302">
        <f>IF($A81="","",IF(VLOOKUP($A81,'③男子一覧表'!$C$14:$Y$93,10,0)="","",VLOOKUP($A81,'③男子一覧表'!$C$14:$Y$93,12,0)))</f>
      </c>
      <c r="AA81" s="301">
        <f>IF($A81="","",IF(VLOOKUP($A81,'③男子一覧表'!$C$14:$Y$93,13,0)="","",VLOOKUP($A81,'③男子一覧表'!$C$14:$Y$93,13,0)&amp;"男子"&amp;VLOOKUP($A81,'③男子一覧表'!$C$14:$Y$93,14,0)))</f>
      </c>
      <c r="AB81" s="302">
        <f>IF($A81="","",IF(VLOOKUP($A81,'③男子一覧表'!$C$14:$Y$93,13,0)="","",VLOOKUP($A81,'③男子一覧表'!$C$14:$Y$93,15,0)))</f>
      </c>
      <c r="AC81" s="301">
        <f>IF($A81="","",IF(VLOOKUP($A81,'③男子一覧表'!$C$14:$Y$93,16,0)="","",VLOOKUP($A81,'③男子一覧表'!$C$14:$Y$93,16,0)&amp;"男子"&amp;VLOOKUP($A81,'③男子一覧表'!$C$14:$Y$93,17,0)))</f>
      </c>
      <c r="AD81" s="303">
        <f>IF($A81="","",IF(VLOOKUP($A81,'③男子一覧表'!$C$14:$Y$93,16,0)="","",VLOOKUP($A81,'③男子一覧表'!$C$14:$Y$93,18,0)))</f>
      </c>
      <c r="AE81" s="301">
        <f>IF($A81="","",IF(VLOOKUP($A81,'③男子一覧表'!$C$14:$Y$93,19,0)="","",VLOOKUP($A81,'③男子一覧表'!$C$14:$Y$93,19,0)&amp;"男子"&amp;VLOOKUP($A81,'③男子一覧表'!$C$14:$Y$93,20,0)))</f>
      </c>
      <c r="AF81" s="303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4" t="s">
        <v>254</v>
      </c>
      <c r="B1" s="305" t="s">
        <v>255</v>
      </c>
      <c r="C1" s="306" t="s">
        <v>256</v>
      </c>
      <c r="D1" s="305" t="s">
        <v>257</v>
      </c>
      <c r="E1" s="307" t="s">
        <v>258</v>
      </c>
      <c r="F1" s="308" t="s">
        <v>259</v>
      </c>
      <c r="G1" s="304" t="s">
        <v>260</v>
      </c>
      <c r="H1" s="309" t="s">
        <v>261</v>
      </c>
      <c r="I1" s="304" t="s">
        <v>262</v>
      </c>
      <c r="J1" s="308" t="s">
        <v>263</v>
      </c>
      <c r="K1" s="304" t="s">
        <v>264</v>
      </c>
      <c r="L1" s="310" t="s">
        <v>265</v>
      </c>
      <c r="M1" s="310" t="s">
        <v>266</v>
      </c>
      <c r="N1" s="310" t="s">
        <v>267</v>
      </c>
      <c r="O1" s="310" t="s">
        <v>268</v>
      </c>
      <c r="P1" s="310" t="s">
        <v>269</v>
      </c>
      <c r="Q1" s="311" t="s">
        <v>270</v>
      </c>
      <c r="R1" s="312" t="s">
        <v>271</v>
      </c>
      <c r="S1" s="312" t="s">
        <v>272</v>
      </c>
      <c r="T1" s="312" t="s">
        <v>273</v>
      </c>
      <c r="U1" s="312" t="s">
        <v>274</v>
      </c>
      <c r="V1" s="313" t="s">
        <v>264</v>
      </c>
      <c r="W1" s="314" t="s">
        <v>276</v>
      </c>
      <c r="X1" s="315" t="s">
        <v>275</v>
      </c>
      <c r="Y1" s="314" t="s">
        <v>277</v>
      </c>
      <c r="Z1" s="315" t="s">
        <v>275</v>
      </c>
      <c r="AA1" s="314" t="s">
        <v>278</v>
      </c>
      <c r="AB1" s="315" t="s">
        <v>275</v>
      </c>
      <c r="AC1" s="314" t="s">
        <v>279</v>
      </c>
      <c r="AD1" s="315" t="s">
        <v>275</v>
      </c>
      <c r="AE1" s="314" t="s">
        <v>280</v>
      </c>
      <c r="AF1" s="315" t="s">
        <v>275</v>
      </c>
    </row>
    <row r="2" spans="1:32" ht="14.25">
      <c r="A2" s="69">
        <f>IF('④女子一覧表'!C14="","",'④女子一覧表'!C14)</f>
      </c>
      <c r="B2" s="316">
        <f>IF($A2="","",VLOOKUP($A2,'選手登録'!$L$27:$V$106,7,0))</f>
      </c>
      <c r="C2" s="316">
        <f>IF($A2="","",VLOOKUP($A2,'選手登録'!$L$27:$V$106,8,0))</f>
      </c>
      <c r="D2" s="316">
        <f>IF($A2="","",VLOOKUP($A2,'選手登録'!$L$27:$V$106,9,0))</f>
      </c>
      <c r="E2" s="316">
        <f>IF($A2="","",VLOOKUP($A2,'選手登録'!$L$27:$V$106,5,0))</f>
      </c>
      <c r="F2" s="316">
        <f>IF($A2="","",VLOOKUP($A2,'選手登録'!$L$27:$V$106,11,0))</f>
      </c>
      <c r="G2" s="316">
        <f>IF($A2="","",VLOOKUP($A2,'選手登録'!$L$27:$V$106,2,0))</f>
      </c>
      <c r="H2" s="316">
        <f>IF($A2="","",VLOOKUP($A2,'選手登録'!$L$27:$V$106,3,0))</f>
      </c>
      <c r="I2" s="316">
        <f>IF($A2="","",VLOOKUP($A2,'選手登録'!$L$27:$V$106,10,0))</f>
      </c>
      <c r="J2" s="316">
        <f>IF($A2="","",'選手登録'!$C$9)</f>
      </c>
      <c r="K2" s="316"/>
      <c r="L2" s="316">
        <f>IF($A2="","",'選手登録'!$C$4)</f>
      </c>
      <c r="M2" s="316">
        <f>IF($A2="","",'選手登録'!$C$5)</f>
      </c>
      <c r="N2" s="316">
        <f>IF($A2="","",'選手登録'!$C$6)</f>
      </c>
      <c r="O2" s="316">
        <f>IF($A2="","",'選手登録'!$C$7)</f>
      </c>
      <c r="P2" s="316"/>
      <c r="Q2" s="316">
        <f>IF($A2="","",'選手登録'!$C$9)</f>
      </c>
      <c r="R2" s="316">
        <f>IF($A2="","",'選手登録'!$C$5)</f>
      </c>
      <c r="S2" s="316">
        <f>IF($A2="","",'選手登録'!$C$6)</f>
      </c>
      <c r="T2" s="316">
        <f>IF($A2="","",'選手登録'!$C$7)</f>
      </c>
      <c r="U2" s="316"/>
      <c r="V2" s="316"/>
      <c r="W2" s="316">
        <f>IF($A2="","",IF(VLOOKUP($A2,'④女子一覧表'!$C$14:$Y$93,7,0)="","",VLOOKUP($A2,'④女子一覧表'!$C$14:$Y$93,7,0)&amp;"女子"&amp;VLOOKUP($A2,'④女子一覧表'!$C$14:$Y$93,8,0)))</f>
      </c>
      <c r="X2" s="317">
        <f>IF($A2="","",IF(VLOOKUP($A2,'④女子一覧表'!$C$14:$Y$93,7,0)="","",VLOOKUP($A2,'④女子一覧表'!$C$14:$Y$93,9,0)))</f>
      </c>
      <c r="Y2" s="316">
        <f>IF($A2="","",IF(VLOOKUP($A2,'④女子一覧表'!$C$14:$Y$93,10,0)="","",VLOOKUP($A2,'④女子一覧表'!$C$14:$Y$93,10,0)&amp;"女子"&amp;VLOOKUP($A2,'④女子一覧表'!$C$14:$Y$93,11,0)))</f>
      </c>
      <c r="Z2" s="317">
        <f>IF($A2="","",IF(VLOOKUP($A2,'④女子一覧表'!$C$14:$Y$93,10,0)="","",VLOOKUP($A2,'④女子一覧表'!$C$14:$Y$93,12,0)))</f>
      </c>
      <c r="AA2" s="316">
        <f>IF($A2="","",IF(VLOOKUP($A2,'④女子一覧表'!$C$14:$Y$93,13,0)="","",VLOOKUP($A2,'④女子一覧表'!$C$14:$Y$93,13,0)&amp;"女子"&amp;VLOOKUP($A2,'④女子一覧表'!$C$14:$Y$93,14,0)))</f>
      </c>
      <c r="AB2" s="317">
        <f>IF($A2="","",IF(VLOOKUP($A2,'④女子一覧表'!$C$14:$Y$93,13,0)="","",VLOOKUP($A2,'④女子一覧表'!$C$14:$Y$93,15,0)))</f>
      </c>
      <c r="AC2" s="316">
        <f>IF($A2="","",IF(VLOOKUP($A2,'④女子一覧表'!$C$14:$Y$93,16,0)="","",VLOOKUP($A2,'④女子一覧表'!$C$14:$Y$93,16,0)&amp;"女子"&amp;VLOOKUP($A2,'④女子一覧表'!$C$14:$Y$93,17,0)))</f>
      </c>
      <c r="AD2" s="318">
        <f>IF($A2="","",IF(VLOOKUP($A2,'④女子一覧表'!$C$14:$Y$93,16,0)="","",VLOOKUP($A2,'④女子一覧表'!$C$14:$Y$93,18,0)))</f>
      </c>
      <c r="AE2" s="316">
        <f>IF($A2="","",IF(VLOOKUP($A2,'④女子一覧表'!$C$14:$Y$93,19,0)="","",VLOOKUP($A2,'④女子一覧表'!$C$14:$Y$93,19,0)&amp;"女子"&amp;VLOOKUP($A2,'④女子一覧表'!$C$14:$Y$93,20,0)))</f>
      </c>
      <c r="AF2" s="318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</c>
      <c r="B3" s="316">
        <f>IF($A3="","",VLOOKUP($A3,'選手登録'!$L$27:$V$106,7,0))</f>
      </c>
      <c r="C3" s="316">
        <f>IF($A3="","",VLOOKUP($A3,'選手登録'!$L$27:$V$106,8,0))</f>
      </c>
      <c r="D3" s="316">
        <f>IF($A3="","",VLOOKUP($A3,'選手登録'!$L$27:$V$106,9,0))</f>
      </c>
      <c r="E3" s="316">
        <f>IF($A3="","",VLOOKUP($A3,'選手登録'!$L$27:$V$106,5,0))</f>
      </c>
      <c r="F3" s="316">
        <f>IF($A3="","",VLOOKUP($A3,'選手登録'!$L$27:$V$106,11,0))</f>
      </c>
      <c r="G3" s="316">
        <f>IF($A3="","",VLOOKUP($A3,'選手登録'!$L$27:$V$106,2,0))</f>
      </c>
      <c r="H3" s="316">
        <f>IF($A3="","",VLOOKUP($A3,'選手登録'!$L$27:$V$106,3,0))</f>
      </c>
      <c r="I3" s="316">
        <f>IF($A3="","",VLOOKUP($A3,'選手登録'!$L$27:$V$106,10,0))</f>
      </c>
      <c r="J3" s="316">
        <f>IF($A3="","",'選手登録'!$C$9)</f>
      </c>
      <c r="K3" s="316"/>
      <c r="L3" s="316">
        <f>IF($A3="","",'選手登録'!$C$4)</f>
      </c>
      <c r="M3" s="316">
        <f>IF($A3="","",'選手登録'!$C$5)</f>
      </c>
      <c r="N3" s="316">
        <f>IF($A3="","",'選手登録'!$C$6)</f>
      </c>
      <c r="O3" s="316">
        <f>IF($A3="","",'選手登録'!$C$7)</f>
      </c>
      <c r="P3" s="316"/>
      <c r="Q3" s="316">
        <f>IF($A3="","",'選手登録'!$C$9)</f>
      </c>
      <c r="R3" s="316">
        <f>IF($A3="","",'選手登録'!$C$5)</f>
      </c>
      <c r="S3" s="316">
        <f>IF($A3="","",'選手登録'!$C$6)</f>
      </c>
      <c r="T3" s="316">
        <f>IF($A3="","",'選手登録'!$C$7)</f>
      </c>
      <c r="U3" s="316"/>
      <c r="V3" s="316"/>
      <c r="W3" s="316">
        <f>IF($A3="","",IF(VLOOKUP($A3,'④女子一覧表'!$C$14:$Y$93,7,0)="","",VLOOKUP($A3,'④女子一覧表'!$C$14:$Y$93,7,0)&amp;"女子"&amp;VLOOKUP($A3,'④女子一覧表'!$C$14:$Y$93,8,0)))</f>
      </c>
      <c r="X3" s="317">
        <f>IF($A3="","",IF(VLOOKUP($A3,'④女子一覧表'!$C$14:$Y$93,7,0)="","",VLOOKUP($A3,'④女子一覧表'!$C$14:$Y$93,9,0)))</f>
      </c>
      <c r="Y3" s="316">
        <f>IF($A3="","",IF(VLOOKUP($A3,'④女子一覧表'!$C$14:$Y$93,10,0)="","",VLOOKUP($A3,'④女子一覧表'!$C$14:$Y$93,10,0)&amp;"女子"&amp;VLOOKUP($A3,'④女子一覧表'!$C$14:$Y$93,11,0)))</f>
      </c>
      <c r="Z3" s="317">
        <f>IF($A3="","",IF(VLOOKUP($A3,'④女子一覧表'!$C$14:$Y$93,10,0)="","",VLOOKUP($A3,'④女子一覧表'!$C$14:$Y$93,12,0)))</f>
      </c>
      <c r="AA3" s="316">
        <f>IF($A3="","",IF(VLOOKUP($A3,'④女子一覧表'!$C$14:$Y$93,13,0)="","",VLOOKUP($A3,'④女子一覧表'!$C$14:$Y$93,13,0)&amp;"女子"&amp;VLOOKUP($A3,'④女子一覧表'!$C$14:$Y$93,14,0)))</f>
      </c>
      <c r="AB3" s="317">
        <f>IF($A3="","",IF(VLOOKUP($A3,'④女子一覧表'!$C$14:$Y$93,13,0)="","",VLOOKUP($A3,'④女子一覧表'!$C$14:$Y$93,15,0)))</f>
      </c>
      <c r="AC3" s="316">
        <f>IF($A3="","",IF(VLOOKUP($A3,'④女子一覧表'!$C$14:$Y$93,16,0)="","",VLOOKUP($A3,'④女子一覧表'!$C$14:$Y$93,16,0)&amp;"女子"&amp;VLOOKUP($A3,'④女子一覧表'!$C$14:$Y$93,17,0)))</f>
      </c>
      <c r="AD3" s="318">
        <f>IF($A3="","",IF(VLOOKUP($A3,'④女子一覧表'!$C$14:$Y$93,16,0)="","",VLOOKUP($A3,'④女子一覧表'!$C$14:$Y$93,18,0)))</f>
      </c>
      <c r="AE3" s="316">
        <f>IF($A3="","",IF(VLOOKUP($A3,'④女子一覧表'!$C$14:$Y$93,19,0)="","",VLOOKUP($A3,'④女子一覧表'!$C$14:$Y$93,19,0)&amp;"女子"&amp;VLOOKUP($A3,'④女子一覧表'!$C$14:$Y$93,20,0)))</f>
      </c>
      <c r="AF3" s="318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</c>
      <c r="B4" s="316">
        <f>IF($A4="","",VLOOKUP($A4,'選手登録'!$L$27:$V$106,7,0))</f>
      </c>
      <c r="C4" s="316">
        <f>IF($A4="","",VLOOKUP($A4,'選手登録'!$L$27:$V$106,8,0))</f>
      </c>
      <c r="D4" s="316">
        <f>IF($A4="","",VLOOKUP($A4,'選手登録'!$L$27:$V$106,9,0))</f>
      </c>
      <c r="E4" s="316">
        <f>IF($A4="","",VLOOKUP($A4,'選手登録'!$L$27:$V$106,5,0))</f>
      </c>
      <c r="F4" s="316">
        <f>IF($A4="","",VLOOKUP($A4,'選手登録'!$L$27:$V$106,11,0))</f>
      </c>
      <c r="G4" s="316">
        <f>IF($A4="","",VLOOKUP($A4,'選手登録'!$L$27:$V$106,2,0))</f>
      </c>
      <c r="H4" s="316">
        <f>IF($A4="","",VLOOKUP($A4,'選手登録'!$L$27:$V$106,3,0))</f>
      </c>
      <c r="I4" s="316">
        <f>IF($A4="","",VLOOKUP($A4,'選手登録'!$L$27:$V$106,10,0))</f>
      </c>
      <c r="J4" s="316">
        <f>IF($A4="","",'選手登録'!$C$9)</f>
      </c>
      <c r="K4" s="316"/>
      <c r="L4" s="316">
        <f>IF($A4="","",'選手登録'!$C$4)</f>
      </c>
      <c r="M4" s="316">
        <f>IF($A4="","",'選手登録'!$C$5)</f>
      </c>
      <c r="N4" s="316">
        <f>IF($A4="","",'選手登録'!$C$6)</f>
      </c>
      <c r="O4" s="316">
        <f>IF($A4="","",'選手登録'!$C$7)</f>
      </c>
      <c r="P4" s="316"/>
      <c r="Q4" s="316">
        <f>IF($A4="","",'選手登録'!$C$9)</f>
      </c>
      <c r="R4" s="316">
        <f>IF($A4="","",'選手登録'!$C$5)</f>
      </c>
      <c r="S4" s="316">
        <f>IF($A4="","",'選手登録'!$C$6)</f>
      </c>
      <c r="T4" s="316">
        <f>IF($A4="","",'選手登録'!$C$7)</f>
      </c>
      <c r="U4" s="316"/>
      <c r="V4" s="316"/>
      <c r="W4" s="316">
        <f>IF($A4="","",IF(VLOOKUP($A4,'④女子一覧表'!$C$14:$Y$93,7,0)="","",VLOOKUP($A4,'④女子一覧表'!$C$14:$Y$93,7,0)&amp;"女子"&amp;VLOOKUP($A4,'④女子一覧表'!$C$14:$Y$93,8,0)))</f>
      </c>
      <c r="X4" s="317">
        <f>IF($A4="","",IF(VLOOKUP($A4,'④女子一覧表'!$C$14:$Y$93,7,0)="","",VLOOKUP($A4,'④女子一覧表'!$C$14:$Y$93,9,0)))</f>
      </c>
      <c r="Y4" s="316">
        <f>IF($A4="","",IF(VLOOKUP($A4,'④女子一覧表'!$C$14:$Y$93,10,0)="","",VLOOKUP($A4,'④女子一覧表'!$C$14:$Y$93,10,0)&amp;"女子"&amp;VLOOKUP($A4,'④女子一覧表'!$C$14:$Y$93,11,0)))</f>
      </c>
      <c r="Z4" s="317">
        <f>IF($A4="","",IF(VLOOKUP($A4,'④女子一覧表'!$C$14:$Y$93,10,0)="","",VLOOKUP($A4,'④女子一覧表'!$C$14:$Y$93,12,0)))</f>
      </c>
      <c r="AA4" s="316">
        <f>IF($A4="","",IF(VLOOKUP($A4,'④女子一覧表'!$C$14:$Y$93,13,0)="","",VLOOKUP($A4,'④女子一覧表'!$C$14:$Y$93,13,0)&amp;"女子"&amp;VLOOKUP($A4,'④女子一覧表'!$C$14:$Y$93,14,0)))</f>
      </c>
      <c r="AB4" s="317">
        <f>IF($A4="","",IF(VLOOKUP($A4,'④女子一覧表'!$C$14:$Y$93,13,0)="","",VLOOKUP($A4,'④女子一覧表'!$C$14:$Y$93,15,0)))</f>
      </c>
      <c r="AC4" s="316">
        <f>IF($A4="","",IF(VLOOKUP($A4,'④女子一覧表'!$C$14:$Y$93,16,0)="","",VLOOKUP($A4,'④女子一覧表'!$C$14:$Y$93,16,0)&amp;"女子"&amp;VLOOKUP($A4,'④女子一覧表'!$C$14:$Y$93,17,0)))</f>
      </c>
      <c r="AD4" s="318">
        <f>IF($A4="","",IF(VLOOKUP($A4,'④女子一覧表'!$C$14:$Y$93,16,0)="","",VLOOKUP($A4,'④女子一覧表'!$C$14:$Y$93,18,0)))</f>
      </c>
      <c r="AE4" s="316">
        <f>IF($A4="","",IF(VLOOKUP($A4,'④女子一覧表'!$C$14:$Y$93,19,0)="","",VLOOKUP($A4,'④女子一覧表'!$C$14:$Y$93,19,0)&amp;"女子"&amp;VLOOKUP($A4,'④女子一覧表'!$C$14:$Y$93,20,0)))</f>
      </c>
      <c r="AF4" s="318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</c>
      <c r="B5" s="316">
        <f>IF($A5="","",VLOOKUP($A5,'選手登録'!$L$27:$V$106,7,0))</f>
      </c>
      <c r="C5" s="316">
        <f>IF($A5="","",VLOOKUP($A5,'選手登録'!$L$27:$V$106,8,0))</f>
      </c>
      <c r="D5" s="316">
        <f>IF($A5="","",VLOOKUP($A5,'選手登録'!$L$27:$V$106,9,0))</f>
      </c>
      <c r="E5" s="316">
        <f>IF($A5="","",VLOOKUP($A5,'選手登録'!$L$27:$V$106,5,0))</f>
      </c>
      <c r="F5" s="316">
        <f>IF($A5="","",VLOOKUP($A5,'選手登録'!$L$27:$V$106,11,0))</f>
      </c>
      <c r="G5" s="316">
        <f>IF($A5="","",VLOOKUP($A5,'選手登録'!$L$27:$V$106,2,0))</f>
      </c>
      <c r="H5" s="316">
        <f>IF($A5="","",VLOOKUP($A5,'選手登録'!$L$27:$V$106,3,0))</f>
      </c>
      <c r="I5" s="316">
        <f>IF($A5="","",VLOOKUP($A5,'選手登録'!$L$27:$V$106,10,0))</f>
      </c>
      <c r="J5" s="316">
        <f>IF($A5="","",'選手登録'!$C$9)</f>
      </c>
      <c r="K5" s="316"/>
      <c r="L5" s="316">
        <f>IF($A5="","",'選手登録'!$C$4)</f>
      </c>
      <c r="M5" s="316">
        <f>IF($A5="","",'選手登録'!$C$5)</f>
      </c>
      <c r="N5" s="316">
        <f>IF($A5="","",'選手登録'!$C$6)</f>
      </c>
      <c r="O5" s="316">
        <f>IF($A5="","",'選手登録'!$C$7)</f>
      </c>
      <c r="P5" s="316"/>
      <c r="Q5" s="316">
        <f>IF($A5="","",'選手登録'!$C$9)</f>
      </c>
      <c r="R5" s="316">
        <f>IF($A5="","",'選手登録'!$C$5)</f>
      </c>
      <c r="S5" s="316">
        <f>IF($A5="","",'選手登録'!$C$6)</f>
      </c>
      <c r="T5" s="316">
        <f>IF($A5="","",'選手登録'!$C$7)</f>
      </c>
      <c r="U5" s="316"/>
      <c r="V5" s="316"/>
      <c r="W5" s="316">
        <f>IF($A5="","",IF(VLOOKUP($A5,'④女子一覧表'!$C$14:$Y$93,7,0)="","",VLOOKUP($A5,'④女子一覧表'!$C$14:$Y$93,7,0)&amp;"女子"&amp;VLOOKUP($A5,'④女子一覧表'!$C$14:$Y$93,8,0)))</f>
      </c>
      <c r="X5" s="317">
        <f>IF($A5="","",IF(VLOOKUP($A5,'④女子一覧表'!$C$14:$Y$93,7,0)="","",VLOOKUP($A5,'④女子一覧表'!$C$14:$Y$93,9,0)))</f>
      </c>
      <c r="Y5" s="316">
        <f>IF($A5="","",IF(VLOOKUP($A5,'④女子一覧表'!$C$14:$Y$93,10,0)="","",VLOOKUP($A5,'④女子一覧表'!$C$14:$Y$93,10,0)&amp;"女子"&amp;VLOOKUP($A5,'④女子一覧表'!$C$14:$Y$93,11,0)))</f>
      </c>
      <c r="Z5" s="317">
        <f>IF($A5="","",IF(VLOOKUP($A5,'④女子一覧表'!$C$14:$Y$93,10,0)="","",VLOOKUP($A5,'④女子一覧表'!$C$14:$Y$93,12,0)))</f>
      </c>
      <c r="AA5" s="316">
        <f>IF($A5="","",IF(VLOOKUP($A5,'④女子一覧表'!$C$14:$Y$93,13,0)="","",VLOOKUP($A5,'④女子一覧表'!$C$14:$Y$93,13,0)&amp;"女子"&amp;VLOOKUP($A5,'④女子一覧表'!$C$14:$Y$93,14,0)))</f>
      </c>
      <c r="AB5" s="317">
        <f>IF($A5="","",IF(VLOOKUP($A5,'④女子一覧表'!$C$14:$Y$93,13,0)="","",VLOOKUP($A5,'④女子一覧表'!$C$14:$Y$93,15,0)))</f>
      </c>
      <c r="AC5" s="316">
        <f>IF($A5="","",IF(VLOOKUP($A5,'④女子一覧表'!$C$14:$Y$93,16,0)="","",VLOOKUP($A5,'④女子一覧表'!$C$14:$Y$93,16,0)&amp;"女子"&amp;VLOOKUP($A5,'④女子一覧表'!$C$14:$Y$93,17,0)))</f>
      </c>
      <c r="AD5" s="318">
        <f>IF($A5="","",IF(VLOOKUP($A5,'④女子一覧表'!$C$14:$Y$93,16,0)="","",VLOOKUP($A5,'④女子一覧表'!$C$14:$Y$93,18,0)))</f>
      </c>
      <c r="AE5" s="316">
        <f>IF($A5="","",IF(VLOOKUP($A5,'④女子一覧表'!$C$14:$Y$93,19,0)="","",VLOOKUP($A5,'④女子一覧表'!$C$14:$Y$93,19,0)&amp;"女子"&amp;VLOOKUP($A5,'④女子一覧表'!$C$14:$Y$93,20,0)))</f>
      </c>
      <c r="AF5" s="318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</c>
      <c r="B6" s="316">
        <f>IF($A6="","",VLOOKUP($A6,'選手登録'!$L$27:$V$106,7,0))</f>
      </c>
      <c r="C6" s="316">
        <f>IF($A6="","",VLOOKUP($A6,'選手登録'!$L$27:$V$106,8,0))</f>
      </c>
      <c r="D6" s="316">
        <f>IF($A6="","",VLOOKUP($A6,'選手登録'!$L$27:$V$106,9,0))</f>
      </c>
      <c r="E6" s="316">
        <f>IF($A6="","",VLOOKUP($A6,'選手登録'!$L$27:$V$106,5,0))</f>
      </c>
      <c r="F6" s="316">
        <f>IF($A6="","",VLOOKUP($A6,'選手登録'!$L$27:$V$106,11,0))</f>
      </c>
      <c r="G6" s="316">
        <f>IF($A6="","",VLOOKUP($A6,'選手登録'!$L$27:$V$106,2,0))</f>
      </c>
      <c r="H6" s="316">
        <f>IF($A6="","",VLOOKUP($A6,'選手登録'!$L$27:$V$106,3,0))</f>
      </c>
      <c r="I6" s="316">
        <f>IF($A6="","",VLOOKUP($A6,'選手登録'!$L$27:$V$106,10,0))</f>
      </c>
      <c r="J6" s="316">
        <f>IF($A6="","",'選手登録'!$C$9)</f>
      </c>
      <c r="K6" s="316"/>
      <c r="L6" s="316">
        <f>IF($A6="","",'選手登録'!$C$4)</f>
      </c>
      <c r="M6" s="316">
        <f>IF($A6="","",'選手登録'!$C$5)</f>
      </c>
      <c r="N6" s="316">
        <f>IF($A6="","",'選手登録'!$C$6)</f>
      </c>
      <c r="O6" s="316">
        <f>IF($A6="","",'選手登録'!$C$7)</f>
      </c>
      <c r="P6" s="316"/>
      <c r="Q6" s="316">
        <f>IF($A6="","",'選手登録'!$C$9)</f>
      </c>
      <c r="R6" s="316">
        <f>IF($A6="","",'選手登録'!$C$5)</f>
      </c>
      <c r="S6" s="316">
        <f>IF($A6="","",'選手登録'!$C$6)</f>
      </c>
      <c r="T6" s="316">
        <f>IF($A6="","",'選手登録'!$C$7)</f>
      </c>
      <c r="U6" s="316"/>
      <c r="V6" s="316"/>
      <c r="W6" s="316">
        <f>IF($A6="","",IF(VLOOKUP($A6,'④女子一覧表'!$C$14:$Y$93,7,0)="","",VLOOKUP($A6,'④女子一覧表'!$C$14:$Y$93,7,0)&amp;"女子"&amp;VLOOKUP($A6,'④女子一覧表'!$C$14:$Y$93,8,0)))</f>
      </c>
      <c r="X6" s="317">
        <f>IF($A6="","",IF(VLOOKUP($A6,'④女子一覧表'!$C$14:$Y$93,7,0)="","",VLOOKUP($A6,'④女子一覧表'!$C$14:$Y$93,9,0)))</f>
      </c>
      <c r="Y6" s="316">
        <f>IF($A6="","",IF(VLOOKUP($A6,'④女子一覧表'!$C$14:$Y$93,10,0)="","",VLOOKUP($A6,'④女子一覧表'!$C$14:$Y$93,10,0)&amp;"女子"&amp;VLOOKUP($A6,'④女子一覧表'!$C$14:$Y$93,11,0)))</f>
      </c>
      <c r="Z6" s="317">
        <f>IF($A6="","",IF(VLOOKUP($A6,'④女子一覧表'!$C$14:$Y$93,10,0)="","",VLOOKUP($A6,'④女子一覧表'!$C$14:$Y$93,12,0)))</f>
      </c>
      <c r="AA6" s="316">
        <f>IF($A6="","",IF(VLOOKUP($A6,'④女子一覧表'!$C$14:$Y$93,13,0)="","",VLOOKUP($A6,'④女子一覧表'!$C$14:$Y$93,13,0)&amp;"女子"&amp;VLOOKUP($A6,'④女子一覧表'!$C$14:$Y$93,14,0)))</f>
      </c>
      <c r="AB6" s="317">
        <f>IF($A6="","",IF(VLOOKUP($A6,'④女子一覧表'!$C$14:$Y$93,13,0)="","",VLOOKUP($A6,'④女子一覧表'!$C$14:$Y$93,15,0)))</f>
      </c>
      <c r="AC6" s="316">
        <f>IF($A6="","",IF(VLOOKUP($A6,'④女子一覧表'!$C$14:$Y$93,16,0)="","",VLOOKUP($A6,'④女子一覧表'!$C$14:$Y$93,16,0)&amp;"女子"&amp;VLOOKUP($A6,'④女子一覧表'!$C$14:$Y$93,17,0)))</f>
      </c>
      <c r="AD6" s="318">
        <f>IF($A6="","",IF(VLOOKUP($A6,'④女子一覧表'!$C$14:$Y$93,16,0)="","",VLOOKUP($A6,'④女子一覧表'!$C$14:$Y$93,18,0)))</f>
      </c>
      <c r="AE6" s="316">
        <f>IF($A6="","",IF(VLOOKUP($A6,'④女子一覧表'!$C$14:$Y$93,19,0)="","",VLOOKUP($A6,'④女子一覧表'!$C$14:$Y$93,19,0)&amp;"女子"&amp;VLOOKUP($A6,'④女子一覧表'!$C$14:$Y$93,20,0)))</f>
      </c>
      <c r="AF6" s="318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</c>
      <c r="B7" s="316">
        <f>IF($A7="","",VLOOKUP($A7,'選手登録'!$L$27:$V$106,7,0))</f>
      </c>
      <c r="C7" s="316">
        <f>IF($A7="","",VLOOKUP($A7,'選手登録'!$L$27:$V$106,8,0))</f>
      </c>
      <c r="D7" s="316">
        <f>IF($A7="","",VLOOKUP($A7,'選手登録'!$L$27:$V$106,9,0))</f>
      </c>
      <c r="E7" s="316">
        <f>IF($A7="","",VLOOKUP($A7,'選手登録'!$L$27:$V$106,5,0))</f>
      </c>
      <c r="F7" s="316">
        <f>IF($A7="","",VLOOKUP($A7,'選手登録'!$L$27:$V$106,11,0))</f>
      </c>
      <c r="G7" s="316">
        <f>IF($A7="","",VLOOKUP($A7,'選手登録'!$L$27:$V$106,2,0))</f>
      </c>
      <c r="H7" s="316">
        <f>IF($A7="","",VLOOKUP($A7,'選手登録'!$L$27:$V$106,3,0))</f>
      </c>
      <c r="I7" s="316">
        <f>IF($A7="","",VLOOKUP($A7,'選手登録'!$L$27:$V$106,10,0))</f>
      </c>
      <c r="J7" s="316">
        <f>IF($A7="","",'選手登録'!$C$9)</f>
      </c>
      <c r="K7" s="316"/>
      <c r="L7" s="316">
        <f>IF($A7="","",'選手登録'!$C$4)</f>
      </c>
      <c r="M7" s="316">
        <f>IF($A7="","",'選手登録'!$C$5)</f>
      </c>
      <c r="N7" s="316">
        <f>IF($A7="","",'選手登録'!$C$6)</f>
      </c>
      <c r="O7" s="316">
        <f>IF($A7="","",'選手登録'!$C$7)</f>
      </c>
      <c r="P7" s="316"/>
      <c r="Q7" s="316">
        <f>IF($A7="","",'選手登録'!$C$9)</f>
      </c>
      <c r="R7" s="316">
        <f>IF($A7="","",'選手登録'!$C$5)</f>
      </c>
      <c r="S7" s="316">
        <f>IF($A7="","",'選手登録'!$C$6)</f>
      </c>
      <c r="T7" s="316">
        <f>IF($A7="","",'選手登録'!$C$7)</f>
      </c>
      <c r="U7" s="316"/>
      <c r="V7" s="316"/>
      <c r="W7" s="316">
        <f>IF($A7="","",IF(VLOOKUP($A7,'④女子一覧表'!$C$14:$Y$93,7,0)="","",VLOOKUP($A7,'④女子一覧表'!$C$14:$Y$93,7,0)&amp;"女子"&amp;VLOOKUP($A7,'④女子一覧表'!$C$14:$Y$93,8,0)))</f>
      </c>
      <c r="X7" s="317">
        <f>IF($A7="","",IF(VLOOKUP($A7,'④女子一覧表'!$C$14:$Y$93,7,0)="","",VLOOKUP($A7,'④女子一覧表'!$C$14:$Y$93,9,0)))</f>
      </c>
      <c r="Y7" s="316">
        <f>IF($A7="","",IF(VLOOKUP($A7,'④女子一覧表'!$C$14:$Y$93,10,0)="","",VLOOKUP($A7,'④女子一覧表'!$C$14:$Y$93,10,0)&amp;"女子"&amp;VLOOKUP($A7,'④女子一覧表'!$C$14:$Y$93,11,0)))</f>
      </c>
      <c r="Z7" s="317">
        <f>IF($A7="","",IF(VLOOKUP($A7,'④女子一覧表'!$C$14:$Y$93,10,0)="","",VLOOKUP($A7,'④女子一覧表'!$C$14:$Y$93,12,0)))</f>
      </c>
      <c r="AA7" s="316">
        <f>IF($A7="","",IF(VLOOKUP($A7,'④女子一覧表'!$C$14:$Y$93,13,0)="","",VLOOKUP($A7,'④女子一覧表'!$C$14:$Y$93,13,0)&amp;"女子"&amp;VLOOKUP($A7,'④女子一覧表'!$C$14:$Y$93,14,0)))</f>
      </c>
      <c r="AB7" s="317">
        <f>IF($A7="","",IF(VLOOKUP($A7,'④女子一覧表'!$C$14:$Y$93,13,0)="","",VLOOKUP($A7,'④女子一覧表'!$C$14:$Y$93,15,0)))</f>
      </c>
      <c r="AC7" s="316">
        <f>IF($A7="","",IF(VLOOKUP($A7,'④女子一覧表'!$C$14:$Y$93,16,0)="","",VLOOKUP($A7,'④女子一覧表'!$C$14:$Y$93,16,0)&amp;"女子"&amp;VLOOKUP($A7,'④女子一覧表'!$C$14:$Y$93,17,0)))</f>
      </c>
      <c r="AD7" s="318">
        <f>IF($A7="","",IF(VLOOKUP($A7,'④女子一覧表'!$C$14:$Y$93,16,0)="","",VLOOKUP($A7,'④女子一覧表'!$C$14:$Y$93,18,0)))</f>
      </c>
      <c r="AE7" s="316">
        <f>IF($A7="","",IF(VLOOKUP($A7,'④女子一覧表'!$C$14:$Y$93,19,0)="","",VLOOKUP($A7,'④女子一覧表'!$C$14:$Y$93,19,0)&amp;"女子"&amp;VLOOKUP($A7,'④女子一覧表'!$C$14:$Y$93,20,0)))</f>
      </c>
      <c r="AF7" s="318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</c>
      <c r="B8" s="316">
        <f>IF($A8="","",VLOOKUP($A8,'選手登録'!$L$27:$V$106,7,0))</f>
      </c>
      <c r="C8" s="316">
        <f>IF($A8="","",VLOOKUP($A8,'選手登録'!$L$27:$V$106,8,0))</f>
      </c>
      <c r="D8" s="316">
        <f>IF($A8="","",VLOOKUP($A8,'選手登録'!$L$27:$V$106,9,0))</f>
      </c>
      <c r="E8" s="316">
        <f>IF($A8="","",VLOOKUP($A8,'選手登録'!$L$27:$V$106,5,0))</f>
      </c>
      <c r="F8" s="316">
        <f>IF($A8="","",VLOOKUP($A8,'選手登録'!$L$27:$V$106,11,0))</f>
      </c>
      <c r="G8" s="316">
        <f>IF($A8="","",VLOOKUP($A8,'選手登録'!$L$27:$V$106,2,0))</f>
      </c>
      <c r="H8" s="316">
        <f>IF($A8="","",VLOOKUP($A8,'選手登録'!$L$27:$V$106,3,0))</f>
      </c>
      <c r="I8" s="316">
        <f>IF($A8="","",VLOOKUP($A8,'選手登録'!$L$27:$V$106,10,0))</f>
      </c>
      <c r="J8" s="316">
        <f>IF($A8="","",'選手登録'!$C$9)</f>
      </c>
      <c r="K8" s="316"/>
      <c r="L8" s="316">
        <f>IF($A8="","",'選手登録'!$C$4)</f>
      </c>
      <c r="M8" s="316">
        <f>IF($A8="","",'選手登録'!$C$5)</f>
      </c>
      <c r="N8" s="316">
        <f>IF($A8="","",'選手登録'!$C$6)</f>
      </c>
      <c r="O8" s="316">
        <f>IF($A8="","",'選手登録'!$C$7)</f>
      </c>
      <c r="P8" s="316"/>
      <c r="Q8" s="316">
        <f>IF($A8="","",'選手登録'!$C$9)</f>
      </c>
      <c r="R8" s="316">
        <f>IF($A8="","",'選手登録'!$C$5)</f>
      </c>
      <c r="S8" s="316">
        <f>IF($A8="","",'選手登録'!$C$6)</f>
      </c>
      <c r="T8" s="316">
        <f>IF($A8="","",'選手登録'!$C$7)</f>
      </c>
      <c r="U8" s="316"/>
      <c r="V8" s="316"/>
      <c r="W8" s="316">
        <f>IF($A8="","",IF(VLOOKUP($A8,'④女子一覧表'!$C$14:$Y$93,7,0)="","",VLOOKUP($A8,'④女子一覧表'!$C$14:$Y$93,7,0)&amp;"女子"&amp;VLOOKUP($A8,'④女子一覧表'!$C$14:$Y$93,8,0)))</f>
      </c>
      <c r="X8" s="317">
        <f>IF($A8="","",IF(VLOOKUP($A8,'④女子一覧表'!$C$14:$Y$93,7,0)="","",VLOOKUP($A8,'④女子一覧表'!$C$14:$Y$93,9,0)))</f>
      </c>
      <c r="Y8" s="316">
        <f>IF($A8="","",IF(VLOOKUP($A8,'④女子一覧表'!$C$14:$Y$93,10,0)="","",VLOOKUP($A8,'④女子一覧表'!$C$14:$Y$93,10,0)&amp;"女子"&amp;VLOOKUP($A8,'④女子一覧表'!$C$14:$Y$93,11,0)))</f>
      </c>
      <c r="Z8" s="317">
        <f>IF($A8="","",IF(VLOOKUP($A8,'④女子一覧表'!$C$14:$Y$93,10,0)="","",VLOOKUP($A8,'④女子一覧表'!$C$14:$Y$93,12,0)))</f>
      </c>
      <c r="AA8" s="316">
        <f>IF($A8="","",IF(VLOOKUP($A8,'④女子一覧表'!$C$14:$Y$93,13,0)="","",VLOOKUP($A8,'④女子一覧表'!$C$14:$Y$93,13,0)&amp;"女子"&amp;VLOOKUP($A8,'④女子一覧表'!$C$14:$Y$93,14,0)))</f>
      </c>
      <c r="AB8" s="317">
        <f>IF($A8="","",IF(VLOOKUP($A8,'④女子一覧表'!$C$14:$Y$93,13,0)="","",VLOOKUP($A8,'④女子一覧表'!$C$14:$Y$93,15,0)))</f>
      </c>
      <c r="AC8" s="316">
        <f>IF($A8="","",IF(VLOOKUP($A8,'④女子一覧表'!$C$14:$Y$93,16,0)="","",VLOOKUP($A8,'④女子一覧表'!$C$14:$Y$93,16,0)&amp;"女子"&amp;VLOOKUP($A8,'④女子一覧表'!$C$14:$Y$93,17,0)))</f>
      </c>
      <c r="AD8" s="318">
        <f>IF($A8="","",IF(VLOOKUP($A8,'④女子一覧表'!$C$14:$Y$93,16,0)="","",VLOOKUP($A8,'④女子一覧表'!$C$14:$Y$93,18,0)))</f>
      </c>
      <c r="AE8" s="316">
        <f>IF($A8="","",IF(VLOOKUP($A8,'④女子一覧表'!$C$14:$Y$93,19,0)="","",VLOOKUP($A8,'④女子一覧表'!$C$14:$Y$93,19,0)&amp;"女子"&amp;VLOOKUP($A8,'④女子一覧表'!$C$14:$Y$93,20,0)))</f>
      </c>
      <c r="AF8" s="318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</c>
      <c r="B9" s="316">
        <f>IF($A9="","",VLOOKUP($A9,'選手登録'!$L$27:$V$106,7,0))</f>
      </c>
      <c r="C9" s="316">
        <f>IF($A9="","",VLOOKUP($A9,'選手登録'!$L$27:$V$106,8,0))</f>
      </c>
      <c r="D9" s="316">
        <f>IF($A9="","",VLOOKUP($A9,'選手登録'!$L$27:$V$106,9,0))</f>
      </c>
      <c r="E9" s="316">
        <f>IF($A9="","",VLOOKUP($A9,'選手登録'!$L$27:$V$106,5,0))</f>
      </c>
      <c r="F9" s="316">
        <f>IF($A9="","",VLOOKUP($A9,'選手登録'!$L$27:$V$106,11,0))</f>
      </c>
      <c r="G9" s="316">
        <f>IF($A9="","",VLOOKUP($A9,'選手登録'!$L$27:$V$106,2,0))</f>
      </c>
      <c r="H9" s="316">
        <f>IF($A9="","",VLOOKUP($A9,'選手登録'!$L$27:$V$106,3,0))</f>
      </c>
      <c r="I9" s="316">
        <f>IF($A9="","",VLOOKUP($A9,'選手登録'!$L$27:$V$106,10,0))</f>
      </c>
      <c r="J9" s="316">
        <f>IF($A9="","",'選手登録'!$C$9)</f>
      </c>
      <c r="K9" s="316"/>
      <c r="L9" s="316">
        <f>IF($A9="","",'選手登録'!$C$4)</f>
      </c>
      <c r="M9" s="316">
        <f>IF($A9="","",'選手登録'!$C$5)</f>
      </c>
      <c r="N9" s="316">
        <f>IF($A9="","",'選手登録'!$C$6)</f>
      </c>
      <c r="O9" s="316">
        <f>IF($A9="","",'選手登録'!$C$7)</f>
      </c>
      <c r="P9" s="316"/>
      <c r="Q9" s="316">
        <f>IF($A9="","",'選手登録'!$C$9)</f>
      </c>
      <c r="R9" s="316">
        <f>IF($A9="","",'選手登録'!$C$5)</f>
      </c>
      <c r="S9" s="316">
        <f>IF($A9="","",'選手登録'!$C$6)</f>
      </c>
      <c r="T9" s="316">
        <f>IF($A9="","",'選手登録'!$C$7)</f>
      </c>
      <c r="U9" s="316"/>
      <c r="V9" s="316"/>
      <c r="W9" s="316">
        <f>IF($A9="","",IF(VLOOKUP($A9,'④女子一覧表'!$C$14:$Y$93,7,0)="","",VLOOKUP($A9,'④女子一覧表'!$C$14:$Y$93,7,0)&amp;"女子"&amp;VLOOKUP($A9,'④女子一覧表'!$C$14:$Y$93,8,0)))</f>
      </c>
      <c r="X9" s="317">
        <f>IF($A9="","",IF(VLOOKUP($A9,'④女子一覧表'!$C$14:$Y$93,7,0)="","",VLOOKUP($A9,'④女子一覧表'!$C$14:$Y$93,9,0)))</f>
      </c>
      <c r="Y9" s="316">
        <f>IF($A9="","",IF(VLOOKUP($A9,'④女子一覧表'!$C$14:$Y$93,10,0)="","",VLOOKUP($A9,'④女子一覧表'!$C$14:$Y$93,10,0)&amp;"女子"&amp;VLOOKUP($A9,'④女子一覧表'!$C$14:$Y$93,11,0)))</f>
      </c>
      <c r="Z9" s="317">
        <f>IF($A9="","",IF(VLOOKUP($A9,'④女子一覧表'!$C$14:$Y$93,10,0)="","",VLOOKUP($A9,'④女子一覧表'!$C$14:$Y$93,12,0)))</f>
      </c>
      <c r="AA9" s="316">
        <f>IF($A9="","",IF(VLOOKUP($A9,'④女子一覧表'!$C$14:$Y$93,13,0)="","",VLOOKUP($A9,'④女子一覧表'!$C$14:$Y$93,13,0)&amp;"女子"&amp;VLOOKUP($A9,'④女子一覧表'!$C$14:$Y$93,14,0)))</f>
      </c>
      <c r="AB9" s="317">
        <f>IF($A9="","",IF(VLOOKUP($A9,'④女子一覧表'!$C$14:$Y$93,13,0)="","",VLOOKUP($A9,'④女子一覧表'!$C$14:$Y$93,15,0)))</f>
      </c>
      <c r="AC9" s="316">
        <f>IF($A9="","",IF(VLOOKUP($A9,'④女子一覧表'!$C$14:$Y$93,16,0)="","",VLOOKUP($A9,'④女子一覧表'!$C$14:$Y$93,16,0)&amp;"女子"&amp;VLOOKUP($A9,'④女子一覧表'!$C$14:$Y$93,17,0)))</f>
      </c>
      <c r="AD9" s="318">
        <f>IF($A9="","",IF(VLOOKUP($A9,'④女子一覧表'!$C$14:$Y$93,16,0)="","",VLOOKUP($A9,'④女子一覧表'!$C$14:$Y$93,18,0)))</f>
      </c>
      <c r="AE9" s="316">
        <f>IF($A9="","",IF(VLOOKUP($A9,'④女子一覧表'!$C$14:$Y$93,19,0)="","",VLOOKUP($A9,'④女子一覧表'!$C$14:$Y$93,19,0)&amp;"女子"&amp;VLOOKUP($A9,'④女子一覧表'!$C$14:$Y$93,20,0)))</f>
      </c>
      <c r="AF9" s="318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</c>
      <c r="B10" s="316">
        <f>IF($A10="","",VLOOKUP($A10,'選手登録'!$L$27:$V$106,7,0))</f>
      </c>
      <c r="C10" s="316">
        <f>IF($A10="","",VLOOKUP($A10,'選手登録'!$L$27:$V$106,8,0))</f>
      </c>
      <c r="D10" s="316">
        <f>IF($A10="","",VLOOKUP($A10,'選手登録'!$L$27:$V$106,9,0))</f>
      </c>
      <c r="E10" s="316">
        <f>IF($A10="","",VLOOKUP($A10,'選手登録'!$L$27:$V$106,5,0))</f>
      </c>
      <c r="F10" s="316">
        <f>IF($A10="","",VLOOKUP($A10,'選手登録'!$L$27:$V$106,11,0))</f>
      </c>
      <c r="G10" s="316">
        <f>IF($A10="","",VLOOKUP($A10,'選手登録'!$L$27:$V$106,2,0))</f>
      </c>
      <c r="H10" s="316">
        <f>IF($A10="","",VLOOKUP($A10,'選手登録'!$L$27:$V$106,3,0))</f>
      </c>
      <c r="I10" s="316">
        <f>IF($A10="","",VLOOKUP($A10,'選手登録'!$L$27:$V$106,10,0))</f>
      </c>
      <c r="J10" s="316">
        <f>IF($A10="","",'選手登録'!$C$9)</f>
      </c>
      <c r="K10" s="316"/>
      <c r="L10" s="316">
        <f>IF($A10="","",'選手登録'!$C$4)</f>
      </c>
      <c r="M10" s="316">
        <f>IF($A10="","",'選手登録'!$C$5)</f>
      </c>
      <c r="N10" s="316">
        <f>IF($A10="","",'選手登録'!$C$6)</f>
      </c>
      <c r="O10" s="316">
        <f>IF($A10="","",'選手登録'!$C$7)</f>
      </c>
      <c r="P10" s="316"/>
      <c r="Q10" s="316">
        <f>IF($A10="","",'選手登録'!$C$9)</f>
      </c>
      <c r="R10" s="316">
        <f>IF($A10="","",'選手登録'!$C$5)</f>
      </c>
      <c r="S10" s="316">
        <f>IF($A10="","",'選手登録'!$C$6)</f>
      </c>
      <c r="T10" s="316">
        <f>IF($A10="","",'選手登録'!$C$7)</f>
      </c>
      <c r="U10" s="316"/>
      <c r="V10" s="316"/>
      <c r="W10" s="316">
        <f>IF($A10="","",IF(VLOOKUP($A10,'④女子一覧表'!$C$14:$Y$93,7,0)="","",VLOOKUP($A10,'④女子一覧表'!$C$14:$Y$93,7,0)&amp;"女子"&amp;VLOOKUP($A10,'④女子一覧表'!$C$14:$Y$93,8,0)))</f>
      </c>
      <c r="X10" s="317">
        <f>IF($A10="","",IF(VLOOKUP($A10,'④女子一覧表'!$C$14:$Y$93,7,0)="","",VLOOKUP($A10,'④女子一覧表'!$C$14:$Y$93,9,0)))</f>
      </c>
      <c r="Y10" s="316">
        <f>IF($A10="","",IF(VLOOKUP($A10,'④女子一覧表'!$C$14:$Y$93,10,0)="","",VLOOKUP($A10,'④女子一覧表'!$C$14:$Y$93,10,0)&amp;"女子"&amp;VLOOKUP($A10,'④女子一覧表'!$C$14:$Y$93,11,0)))</f>
      </c>
      <c r="Z10" s="317">
        <f>IF($A10="","",IF(VLOOKUP($A10,'④女子一覧表'!$C$14:$Y$93,10,0)="","",VLOOKUP($A10,'④女子一覧表'!$C$14:$Y$93,12,0)))</f>
      </c>
      <c r="AA10" s="316">
        <f>IF($A10="","",IF(VLOOKUP($A10,'④女子一覧表'!$C$14:$Y$93,13,0)="","",VLOOKUP($A10,'④女子一覧表'!$C$14:$Y$93,13,0)&amp;"女子"&amp;VLOOKUP($A10,'④女子一覧表'!$C$14:$Y$93,14,0)))</f>
      </c>
      <c r="AB10" s="317">
        <f>IF($A10="","",IF(VLOOKUP($A10,'④女子一覧表'!$C$14:$Y$93,13,0)="","",VLOOKUP($A10,'④女子一覧表'!$C$14:$Y$93,15,0)))</f>
      </c>
      <c r="AC10" s="316">
        <f>IF($A10="","",IF(VLOOKUP($A10,'④女子一覧表'!$C$14:$Y$93,16,0)="","",VLOOKUP($A10,'④女子一覧表'!$C$14:$Y$93,16,0)&amp;"女子"&amp;VLOOKUP($A10,'④女子一覧表'!$C$14:$Y$93,17,0)))</f>
      </c>
      <c r="AD10" s="318">
        <f>IF($A10="","",IF(VLOOKUP($A10,'④女子一覧表'!$C$14:$Y$93,16,0)="","",VLOOKUP($A10,'④女子一覧表'!$C$14:$Y$93,18,0)))</f>
      </c>
      <c r="AE10" s="316">
        <f>IF($A10="","",IF(VLOOKUP($A10,'④女子一覧表'!$C$14:$Y$93,19,0)="","",VLOOKUP($A10,'④女子一覧表'!$C$14:$Y$93,19,0)&amp;"女子"&amp;VLOOKUP($A10,'④女子一覧表'!$C$14:$Y$93,20,0)))</f>
      </c>
      <c r="AF10" s="318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</c>
      <c r="B11" s="316">
        <f>IF($A11="","",VLOOKUP($A11,'選手登録'!$L$27:$V$106,7,0))</f>
      </c>
      <c r="C11" s="316">
        <f>IF($A11="","",VLOOKUP($A11,'選手登録'!$L$27:$V$106,8,0))</f>
      </c>
      <c r="D11" s="316">
        <f>IF($A11="","",VLOOKUP($A11,'選手登録'!$L$27:$V$106,9,0))</f>
      </c>
      <c r="E11" s="316">
        <f>IF($A11="","",VLOOKUP($A11,'選手登録'!$L$27:$V$106,5,0))</f>
      </c>
      <c r="F11" s="316">
        <f>IF($A11="","",VLOOKUP($A11,'選手登録'!$L$27:$V$106,11,0))</f>
      </c>
      <c r="G11" s="316">
        <f>IF($A11="","",VLOOKUP($A11,'選手登録'!$L$27:$V$106,2,0))</f>
      </c>
      <c r="H11" s="316">
        <f>IF($A11="","",VLOOKUP($A11,'選手登録'!$L$27:$V$106,3,0))</f>
      </c>
      <c r="I11" s="316">
        <f>IF($A11="","",VLOOKUP($A11,'選手登録'!$L$27:$V$106,10,0))</f>
      </c>
      <c r="J11" s="316">
        <f>IF($A11="","",'選手登録'!$C$9)</f>
      </c>
      <c r="K11" s="316"/>
      <c r="L11" s="316">
        <f>IF($A11="","",'選手登録'!$C$4)</f>
      </c>
      <c r="M11" s="316">
        <f>IF($A11="","",'選手登録'!$C$5)</f>
      </c>
      <c r="N11" s="316">
        <f>IF($A11="","",'選手登録'!$C$6)</f>
      </c>
      <c r="O11" s="316">
        <f>IF($A11="","",'選手登録'!$C$7)</f>
      </c>
      <c r="P11" s="316"/>
      <c r="Q11" s="316">
        <f>IF($A11="","",'選手登録'!$C$9)</f>
      </c>
      <c r="R11" s="316">
        <f>IF($A11="","",'選手登録'!$C$5)</f>
      </c>
      <c r="S11" s="316">
        <f>IF($A11="","",'選手登録'!$C$6)</f>
      </c>
      <c r="T11" s="316">
        <f>IF($A11="","",'選手登録'!$C$7)</f>
      </c>
      <c r="U11" s="316"/>
      <c r="V11" s="316"/>
      <c r="W11" s="316">
        <f>IF($A11="","",IF(VLOOKUP($A11,'④女子一覧表'!$C$14:$Y$93,7,0)="","",VLOOKUP($A11,'④女子一覧表'!$C$14:$Y$93,7,0)&amp;"女子"&amp;VLOOKUP($A11,'④女子一覧表'!$C$14:$Y$93,8,0)))</f>
      </c>
      <c r="X11" s="317">
        <f>IF($A11="","",IF(VLOOKUP($A11,'④女子一覧表'!$C$14:$Y$93,7,0)="","",VLOOKUP($A11,'④女子一覧表'!$C$14:$Y$93,9,0)))</f>
      </c>
      <c r="Y11" s="316">
        <f>IF($A11="","",IF(VLOOKUP($A11,'④女子一覧表'!$C$14:$Y$93,10,0)="","",VLOOKUP($A11,'④女子一覧表'!$C$14:$Y$93,10,0)&amp;"女子"&amp;VLOOKUP($A11,'④女子一覧表'!$C$14:$Y$93,11,0)))</f>
      </c>
      <c r="Z11" s="317">
        <f>IF($A11="","",IF(VLOOKUP($A11,'④女子一覧表'!$C$14:$Y$93,10,0)="","",VLOOKUP($A11,'④女子一覧表'!$C$14:$Y$93,12,0)))</f>
      </c>
      <c r="AA11" s="316">
        <f>IF($A11="","",IF(VLOOKUP($A11,'④女子一覧表'!$C$14:$Y$93,13,0)="","",VLOOKUP($A11,'④女子一覧表'!$C$14:$Y$93,13,0)&amp;"女子"&amp;VLOOKUP($A11,'④女子一覧表'!$C$14:$Y$93,14,0)))</f>
      </c>
      <c r="AB11" s="317">
        <f>IF($A11="","",IF(VLOOKUP($A11,'④女子一覧表'!$C$14:$Y$93,13,0)="","",VLOOKUP($A11,'④女子一覧表'!$C$14:$Y$93,15,0)))</f>
      </c>
      <c r="AC11" s="316">
        <f>IF($A11="","",IF(VLOOKUP($A11,'④女子一覧表'!$C$14:$Y$93,16,0)="","",VLOOKUP($A11,'④女子一覧表'!$C$14:$Y$93,16,0)&amp;"女子"&amp;VLOOKUP($A11,'④女子一覧表'!$C$14:$Y$93,17,0)))</f>
      </c>
      <c r="AD11" s="318">
        <f>IF($A11="","",IF(VLOOKUP($A11,'④女子一覧表'!$C$14:$Y$93,16,0)="","",VLOOKUP($A11,'④女子一覧表'!$C$14:$Y$93,18,0)))</f>
      </c>
      <c r="AE11" s="316">
        <f>IF($A11="","",IF(VLOOKUP($A11,'④女子一覧表'!$C$14:$Y$93,19,0)="","",VLOOKUP($A11,'④女子一覧表'!$C$14:$Y$93,19,0)&amp;"女子"&amp;VLOOKUP($A11,'④女子一覧表'!$C$14:$Y$93,20,0)))</f>
      </c>
      <c r="AF11" s="318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</c>
      <c r="B12" s="316">
        <f>IF($A12="","",VLOOKUP($A12,'選手登録'!$L$27:$V$106,7,0))</f>
      </c>
      <c r="C12" s="316">
        <f>IF($A12="","",VLOOKUP($A12,'選手登録'!$L$27:$V$106,8,0))</f>
      </c>
      <c r="D12" s="316">
        <f>IF($A12="","",VLOOKUP($A12,'選手登録'!$L$27:$V$106,9,0))</f>
      </c>
      <c r="E12" s="316">
        <f>IF($A12="","",VLOOKUP($A12,'選手登録'!$L$27:$V$106,5,0))</f>
      </c>
      <c r="F12" s="316">
        <f>IF($A12="","",VLOOKUP($A12,'選手登録'!$L$27:$V$106,11,0))</f>
      </c>
      <c r="G12" s="316">
        <f>IF($A12="","",VLOOKUP($A12,'選手登録'!$L$27:$V$106,2,0))</f>
      </c>
      <c r="H12" s="316">
        <f>IF($A12="","",VLOOKUP($A12,'選手登録'!$L$27:$V$106,3,0))</f>
      </c>
      <c r="I12" s="316">
        <f>IF($A12="","",VLOOKUP($A12,'選手登録'!$L$27:$V$106,10,0))</f>
      </c>
      <c r="J12" s="316">
        <f>IF($A12="","",'選手登録'!$C$9)</f>
      </c>
      <c r="K12" s="316"/>
      <c r="L12" s="316">
        <f>IF($A12="","",'選手登録'!$C$4)</f>
      </c>
      <c r="M12" s="316">
        <f>IF($A12="","",'選手登録'!$C$5)</f>
      </c>
      <c r="N12" s="316">
        <f>IF($A12="","",'選手登録'!$C$6)</f>
      </c>
      <c r="O12" s="316">
        <f>IF($A12="","",'選手登録'!$C$7)</f>
      </c>
      <c r="P12" s="316"/>
      <c r="Q12" s="316">
        <f>IF($A12="","",'選手登録'!$C$9)</f>
      </c>
      <c r="R12" s="316">
        <f>IF($A12="","",'選手登録'!$C$5)</f>
      </c>
      <c r="S12" s="316">
        <f>IF($A12="","",'選手登録'!$C$6)</f>
      </c>
      <c r="T12" s="316">
        <f>IF($A12="","",'選手登録'!$C$7)</f>
      </c>
      <c r="U12" s="316"/>
      <c r="V12" s="316"/>
      <c r="W12" s="316">
        <f>IF($A12="","",IF(VLOOKUP($A12,'④女子一覧表'!$C$14:$Y$93,7,0)="","",VLOOKUP($A12,'④女子一覧表'!$C$14:$Y$93,7,0)&amp;"女子"&amp;VLOOKUP($A12,'④女子一覧表'!$C$14:$Y$93,8,0)))</f>
      </c>
      <c r="X12" s="317">
        <f>IF($A12="","",IF(VLOOKUP($A12,'④女子一覧表'!$C$14:$Y$93,7,0)="","",VLOOKUP($A12,'④女子一覧表'!$C$14:$Y$93,9,0)))</f>
      </c>
      <c r="Y12" s="316">
        <f>IF($A12="","",IF(VLOOKUP($A12,'④女子一覧表'!$C$14:$Y$93,10,0)="","",VLOOKUP($A12,'④女子一覧表'!$C$14:$Y$93,10,0)&amp;"女子"&amp;VLOOKUP($A12,'④女子一覧表'!$C$14:$Y$93,11,0)))</f>
      </c>
      <c r="Z12" s="317">
        <f>IF($A12="","",IF(VLOOKUP($A12,'④女子一覧表'!$C$14:$Y$93,10,0)="","",VLOOKUP($A12,'④女子一覧表'!$C$14:$Y$93,12,0)))</f>
      </c>
      <c r="AA12" s="316">
        <f>IF($A12="","",IF(VLOOKUP($A12,'④女子一覧表'!$C$14:$Y$93,13,0)="","",VLOOKUP($A12,'④女子一覧表'!$C$14:$Y$93,13,0)&amp;"女子"&amp;VLOOKUP($A12,'④女子一覧表'!$C$14:$Y$93,14,0)))</f>
      </c>
      <c r="AB12" s="317">
        <f>IF($A12="","",IF(VLOOKUP($A12,'④女子一覧表'!$C$14:$Y$93,13,0)="","",VLOOKUP($A12,'④女子一覧表'!$C$14:$Y$93,15,0)))</f>
      </c>
      <c r="AC12" s="316">
        <f>IF($A12="","",IF(VLOOKUP($A12,'④女子一覧表'!$C$14:$Y$93,16,0)="","",VLOOKUP($A12,'④女子一覧表'!$C$14:$Y$93,16,0)&amp;"女子"&amp;VLOOKUP($A12,'④女子一覧表'!$C$14:$Y$93,17,0)))</f>
      </c>
      <c r="AD12" s="318">
        <f>IF($A12="","",IF(VLOOKUP($A12,'④女子一覧表'!$C$14:$Y$93,16,0)="","",VLOOKUP($A12,'④女子一覧表'!$C$14:$Y$93,18,0)))</f>
      </c>
      <c r="AE12" s="316">
        <f>IF($A12="","",IF(VLOOKUP($A12,'④女子一覧表'!$C$14:$Y$93,19,0)="","",VLOOKUP($A12,'④女子一覧表'!$C$14:$Y$93,19,0)&amp;"女子"&amp;VLOOKUP($A12,'④女子一覧表'!$C$14:$Y$93,20,0)))</f>
      </c>
      <c r="AF12" s="318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</c>
      <c r="B13" s="316">
        <f>IF($A13="","",VLOOKUP($A13,'選手登録'!$L$27:$V$106,7,0))</f>
      </c>
      <c r="C13" s="316">
        <f>IF($A13="","",VLOOKUP($A13,'選手登録'!$L$27:$V$106,8,0))</f>
      </c>
      <c r="D13" s="316">
        <f>IF($A13="","",VLOOKUP($A13,'選手登録'!$L$27:$V$106,9,0))</f>
      </c>
      <c r="E13" s="316">
        <f>IF($A13="","",VLOOKUP($A13,'選手登録'!$L$27:$V$106,5,0))</f>
      </c>
      <c r="F13" s="316">
        <f>IF($A13="","",VLOOKUP($A13,'選手登録'!$L$27:$V$106,11,0))</f>
      </c>
      <c r="G13" s="316">
        <f>IF($A13="","",VLOOKUP($A13,'選手登録'!$L$27:$V$106,2,0))</f>
      </c>
      <c r="H13" s="316">
        <f>IF($A13="","",VLOOKUP($A13,'選手登録'!$L$27:$V$106,3,0))</f>
      </c>
      <c r="I13" s="316">
        <f>IF($A13="","",VLOOKUP($A13,'選手登録'!$L$27:$V$106,10,0))</f>
      </c>
      <c r="J13" s="316">
        <f>IF($A13="","",'選手登録'!$C$9)</f>
      </c>
      <c r="K13" s="316"/>
      <c r="L13" s="316">
        <f>IF($A13="","",'選手登録'!$C$4)</f>
      </c>
      <c r="M13" s="316">
        <f>IF($A13="","",'選手登録'!$C$5)</f>
      </c>
      <c r="N13" s="316">
        <f>IF($A13="","",'選手登録'!$C$6)</f>
      </c>
      <c r="O13" s="316">
        <f>IF($A13="","",'選手登録'!$C$7)</f>
      </c>
      <c r="P13" s="316"/>
      <c r="Q13" s="316">
        <f>IF($A13="","",'選手登録'!$C$9)</f>
      </c>
      <c r="R13" s="316">
        <f>IF($A13="","",'選手登録'!$C$5)</f>
      </c>
      <c r="S13" s="316">
        <f>IF($A13="","",'選手登録'!$C$6)</f>
      </c>
      <c r="T13" s="316">
        <f>IF($A13="","",'選手登録'!$C$7)</f>
      </c>
      <c r="U13" s="316"/>
      <c r="V13" s="316"/>
      <c r="W13" s="316">
        <f>IF($A13="","",IF(VLOOKUP($A13,'④女子一覧表'!$C$14:$Y$93,7,0)="","",VLOOKUP($A13,'④女子一覧表'!$C$14:$Y$93,7,0)&amp;"女子"&amp;VLOOKUP($A13,'④女子一覧表'!$C$14:$Y$93,8,0)))</f>
      </c>
      <c r="X13" s="317">
        <f>IF($A13="","",IF(VLOOKUP($A13,'④女子一覧表'!$C$14:$Y$93,7,0)="","",VLOOKUP($A13,'④女子一覧表'!$C$14:$Y$93,9,0)))</f>
      </c>
      <c r="Y13" s="316">
        <f>IF($A13="","",IF(VLOOKUP($A13,'④女子一覧表'!$C$14:$Y$93,10,0)="","",VLOOKUP($A13,'④女子一覧表'!$C$14:$Y$93,10,0)&amp;"女子"&amp;VLOOKUP($A13,'④女子一覧表'!$C$14:$Y$93,11,0)))</f>
      </c>
      <c r="Z13" s="317">
        <f>IF($A13="","",IF(VLOOKUP($A13,'④女子一覧表'!$C$14:$Y$93,10,0)="","",VLOOKUP($A13,'④女子一覧表'!$C$14:$Y$93,12,0)))</f>
      </c>
      <c r="AA13" s="316">
        <f>IF($A13="","",IF(VLOOKUP($A13,'④女子一覧表'!$C$14:$Y$93,13,0)="","",VLOOKUP($A13,'④女子一覧表'!$C$14:$Y$93,13,0)&amp;"女子"&amp;VLOOKUP($A13,'④女子一覧表'!$C$14:$Y$93,14,0)))</f>
      </c>
      <c r="AB13" s="317">
        <f>IF($A13="","",IF(VLOOKUP($A13,'④女子一覧表'!$C$14:$Y$93,13,0)="","",VLOOKUP($A13,'④女子一覧表'!$C$14:$Y$93,15,0)))</f>
      </c>
      <c r="AC13" s="316">
        <f>IF($A13="","",IF(VLOOKUP($A13,'④女子一覧表'!$C$14:$Y$93,16,0)="","",VLOOKUP($A13,'④女子一覧表'!$C$14:$Y$93,16,0)&amp;"女子"&amp;VLOOKUP($A13,'④女子一覧表'!$C$14:$Y$93,17,0)))</f>
      </c>
      <c r="AD13" s="318">
        <f>IF($A13="","",IF(VLOOKUP($A13,'④女子一覧表'!$C$14:$Y$93,16,0)="","",VLOOKUP($A13,'④女子一覧表'!$C$14:$Y$93,18,0)))</f>
      </c>
      <c r="AE13" s="316">
        <f>IF($A13="","",IF(VLOOKUP($A13,'④女子一覧表'!$C$14:$Y$93,19,0)="","",VLOOKUP($A13,'④女子一覧表'!$C$14:$Y$93,19,0)&amp;"女子"&amp;VLOOKUP($A13,'④女子一覧表'!$C$14:$Y$93,20,0)))</f>
      </c>
      <c r="AF13" s="318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</c>
      <c r="B14" s="316">
        <f>IF($A14="","",VLOOKUP($A14,'選手登録'!$L$27:$V$106,7,0))</f>
      </c>
      <c r="C14" s="316">
        <f>IF($A14="","",VLOOKUP($A14,'選手登録'!$L$27:$V$106,8,0))</f>
      </c>
      <c r="D14" s="316">
        <f>IF($A14="","",VLOOKUP($A14,'選手登録'!$L$27:$V$106,9,0))</f>
      </c>
      <c r="E14" s="316">
        <f>IF($A14="","",VLOOKUP($A14,'選手登録'!$L$27:$V$106,5,0))</f>
      </c>
      <c r="F14" s="316">
        <f>IF($A14="","",VLOOKUP($A14,'選手登録'!$L$27:$V$106,11,0))</f>
      </c>
      <c r="G14" s="316">
        <f>IF($A14="","",VLOOKUP($A14,'選手登録'!$L$27:$V$106,2,0))</f>
      </c>
      <c r="H14" s="316">
        <f>IF($A14="","",VLOOKUP($A14,'選手登録'!$L$27:$V$106,3,0))</f>
      </c>
      <c r="I14" s="316">
        <f>IF($A14="","",VLOOKUP($A14,'選手登録'!$L$27:$V$106,10,0))</f>
      </c>
      <c r="J14" s="316">
        <f>IF($A14="","",'選手登録'!$C$9)</f>
      </c>
      <c r="K14" s="316"/>
      <c r="L14" s="316">
        <f>IF($A14="","",'選手登録'!$C$4)</f>
      </c>
      <c r="M14" s="316">
        <f>IF($A14="","",'選手登録'!$C$5)</f>
      </c>
      <c r="N14" s="316">
        <f>IF($A14="","",'選手登録'!$C$6)</f>
      </c>
      <c r="O14" s="316">
        <f>IF($A14="","",'選手登録'!$C$7)</f>
      </c>
      <c r="P14" s="316"/>
      <c r="Q14" s="316">
        <f>IF($A14="","",'選手登録'!$C$9)</f>
      </c>
      <c r="R14" s="316">
        <f>IF($A14="","",'選手登録'!$C$5)</f>
      </c>
      <c r="S14" s="316">
        <f>IF($A14="","",'選手登録'!$C$6)</f>
      </c>
      <c r="T14" s="316">
        <f>IF($A14="","",'選手登録'!$C$7)</f>
      </c>
      <c r="U14" s="316"/>
      <c r="V14" s="316"/>
      <c r="W14" s="316">
        <f>IF($A14="","",IF(VLOOKUP($A14,'④女子一覧表'!$C$14:$Y$93,7,0)="","",VLOOKUP($A14,'④女子一覧表'!$C$14:$Y$93,7,0)&amp;"女子"&amp;VLOOKUP($A14,'④女子一覧表'!$C$14:$Y$93,8,0)))</f>
      </c>
      <c r="X14" s="317">
        <f>IF($A14="","",IF(VLOOKUP($A14,'④女子一覧表'!$C$14:$Y$93,7,0)="","",VLOOKUP($A14,'④女子一覧表'!$C$14:$Y$93,9,0)))</f>
      </c>
      <c r="Y14" s="316">
        <f>IF($A14="","",IF(VLOOKUP($A14,'④女子一覧表'!$C$14:$Y$93,10,0)="","",VLOOKUP($A14,'④女子一覧表'!$C$14:$Y$93,10,0)&amp;"女子"&amp;VLOOKUP($A14,'④女子一覧表'!$C$14:$Y$93,11,0)))</f>
      </c>
      <c r="Z14" s="317">
        <f>IF($A14="","",IF(VLOOKUP($A14,'④女子一覧表'!$C$14:$Y$93,10,0)="","",VLOOKUP($A14,'④女子一覧表'!$C$14:$Y$93,12,0)))</f>
      </c>
      <c r="AA14" s="316">
        <f>IF($A14="","",IF(VLOOKUP($A14,'④女子一覧表'!$C$14:$Y$93,13,0)="","",VLOOKUP($A14,'④女子一覧表'!$C$14:$Y$93,13,0)&amp;"女子"&amp;VLOOKUP($A14,'④女子一覧表'!$C$14:$Y$93,14,0)))</f>
      </c>
      <c r="AB14" s="317">
        <f>IF($A14="","",IF(VLOOKUP($A14,'④女子一覧表'!$C$14:$Y$93,13,0)="","",VLOOKUP($A14,'④女子一覧表'!$C$14:$Y$93,15,0)))</f>
      </c>
      <c r="AC14" s="316">
        <f>IF($A14="","",IF(VLOOKUP($A14,'④女子一覧表'!$C$14:$Y$93,16,0)="","",VLOOKUP($A14,'④女子一覧表'!$C$14:$Y$93,16,0)&amp;"女子"&amp;VLOOKUP($A14,'④女子一覧表'!$C$14:$Y$93,17,0)))</f>
      </c>
      <c r="AD14" s="318">
        <f>IF($A14="","",IF(VLOOKUP($A14,'④女子一覧表'!$C$14:$Y$93,16,0)="","",VLOOKUP($A14,'④女子一覧表'!$C$14:$Y$93,18,0)))</f>
      </c>
      <c r="AE14" s="316">
        <f>IF($A14="","",IF(VLOOKUP($A14,'④女子一覧表'!$C$14:$Y$93,19,0)="","",VLOOKUP($A14,'④女子一覧表'!$C$14:$Y$93,19,0)&amp;"女子"&amp;VLOOKUP($A14,'④女子一覧表'!$C$14:$Y$93,20,0)))</f>
      </c>
      <c r="AF14" s="318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</c>
      <c r="B15" s="316">
        <f>IF($A15="","",VLOOKUP($A15,'選手登録'!$L$27:$V$106,7,0))</f>
      </c>
      <c r="C15" s="316">
        <f>IF($A15="","",VLOOKUP($A15,'選手登録'!$L$27:$V$106,8,0))</f>
      </c>
      <c r="D15" s="316">
        <f>IF($A15="","",VLOOKUP($A15,'選手登録'!$L$27:$V$106,9,0))</f>
      </c>
      <c r="E15" s="316">
        <f>IF($A15="","",VLOOKUP($A15,'選手登録'!$L$27:$V$106,5,0))</f>
      </c>
      <c r="F15" s="316">
        <f>IF($A15="","",VLOOKUP($A15,'選手登録'!$L$27:$V$106,11,0))</f>
      </c>
      <c r="G15" s="316">
        <f>IF($A15="","",VLOOKUP($A15,'選手登録'!$L$27:$V$106,2,0))</f>
      </c>
      <c r="H15" s="316">
        <f>IF($A15="","",VLOOKUP($A15,'選手登録'!$L$27:$V$106,3,0))</f>
      </c>
      <c r="I15" s="316">
        <f>IF($A15="","",VLOOKUP($A15,'選手登録'!$L$27:$V$106,10,0))</f>
      </c>
      <c r="J15" s="316">
        <f>IF($A15="","",'選手登録'!$C$9)</f>
      </c>
      <c r="K15" s="316"/>
      <c r="L15" s="316">
        <f>IF($A15="","",'選手登録'!$C$4)</f>
      </c>
      <c r="M15" s="316">
        <f>IF($A15="","",'選手登録'!$C$5)</f>
      </c>
      <c r="N15" s="316">
        <f>IF($A15="","",'選手登録'!$C$6)</f>
      </c>
      <c r="O15" s="316">
        <f>IF($A15="","",'選手登録'!$C$7)</f>
      </c>
      <c r="P15" s="316"/>
      <c r="Q15" s="316">
        <f>IF($A15="","",'選手登録'!$C$9)</f>
      </c>
      <c r="R15" s="316">
        <f>IF($A15="","",'選手登録'!$C$5)</f>
      </c>
      <c r="S15" s="316">
        <f>IF($A15="","",'選手登録'!$C$6)</f>
      </c>
      <c r="T15" s="316">
        <f>IF($A15="","",'選手登録'!$C$7)</f>
      </c>
      <c r="U15" s="316"/>
      <c r="V15" s="316"/>
      <c r="W15" s="316">
        <f>IF($A15="","",IF(VLOOKUP($A15,'④女子一覧表'!$C$14:$Y$93,7,0)="","",VLOOKUP($A15,'④女子一覧表'!$C$14:$Y$93,7,0)&amp;"女子"&amp;VLOOKUP($A15,'④女子一覧表'!$C$14:$Y$93,8,0)))</f>
      </c>
      <c r="X15" s="317">
        <f>IF($A15="","",IF(VLOOKUP($A15,'④女子一覧表'!$C$14:$Y$93,7,0)="","",VLOOKUP($A15,'④女子一覧表'!$C$14:$Y$93,9,0)))</f>
      </c>
      <c r="Y15" s="316">
        <f>IF($A15="","",IF(VLOOKUP($A15,'④女子一覧表'!$C$14:$Y$93,10,0)="","",VLOOKUP($A15,'④女子一覧表'!$C$14:$Y$93,10,0)&amp;"女子"&amp;VLOOKUP($A15,'④女子一覧表'!$C$14:$Y$93,11,0)))</f>
      </c>
      <c r="Z15" s="317">
        <f>IF($A15="","",IF(VLOOKUP($A15,'④女子一覧表'!$C$14:$Y$93,10,0)="","",VLOOKUP($A15,'④女子一覧表'!$C$14:$Y$93,12,0)))</f>
      </c>
      <c r="AA15" s="316">
        <f>IF($A15="","",IF(VLOOKUP($A15,'④女子一覧表'!$C$14:$Y$93,13,0)="","",VLOOKUP($A15,'④女子一覧表'!$C$14:$Y$93,13,0)&amp;"女子"&amp;VLOOKUP($A15,'④女子一覧表'!$C$14:$Y$93,14,0)))</f>
      </c>
      <c r="AB15" s="317">
        <f>IF($A15="","",IF(VLOOKUP($A15,'④女子一覧表'!$C$14:$Y$93,13,0)="","",VLOOKUP($A15,'④女子一覧表'!$C$14:$Y$93,15,0)))</f>
      </c>
      <c r="AC15" s="316">
        <f>IF($A15="","",IF(VLOOKUP($A15,'④女子一覧表'!$C$14:$Y$93,16,0)="","",VLOOKUP($A15,'④女子一覧表'!$C$14:$Y$93,16,0)&amp;"女子"&amp;VLOOKUP($A15,'④女子一覧表'!$C$14:$Y$93,17,0)))</f>
      </c>
      <c r="AD15" s="318">
        <f>IF($A15="","",IF(VLOOKUP($A15,'④女子一覧表'!$C$14:$Y$93,16,0)="","",VLOOKUP($A15,'④女子一覧表'!$C$14:$Y$93,18,0)))</f>
      </c>
      <c r="AE15" s="316">
        <f>IF($A15="","",IF(VLOOKUP($A15,'④女子一覧表'!$C$14:$Y$93,19,0)="","",VLOOKUP($A15,'④女子一覧表'!$C$14:$Y$93,19,0)&amp;"女子"&amp;VLOOKUP($A15,'④女子一覧表'!$C$14:$Y$93,20,0)))</f>
      </c>
      <c r="AF15" s="318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</c>
      <c r="B16" s="316">
        <f>IF($A16="","",VLOOKUP($A16,'選手登録'!$L$27:$V$106,7,0))</f>
      </c>
      <c r="C16" s="316">
        <f>IF($A16="","",VLOOKUP($A16,'選手登録'!$L$27:$V$106,8,0))</f>
      </c>
      <c r="D16" s="316">
        <f>IF($A16="","",VLOOKUP($A16,'選手登録'!$L$27:$V$106,9,0))</f>
      </c>
      <c r="E16" s="316">
        <f>IF($A16="","",VLOOKUP($A16,'選手登録'!$L$27:$V$106,5,0))</f>
      </c>
      <c r="F16" s="316">
        <f>IF($A16="","",VLOOKUP($A16,'選手登録'!$L$27:$V$106,11,0))</f>
      </c>
      <c r="G16" s="316">
        <f>IF($A16="","",VLOOKUP($A16,'選手登録'!$L$27:$V$106,2,0))</f>
      </c>
      <c r="H16" s="316">
        <f>IF($A16="","",VLOOKUP($A16,'選手登録'!$L$27:$V$106,3,0))</f>
      </c>
      <c r="I16" s="316">
        <f>IF($A16="","",VLOOKUP($A16,'選手登録'!$L$27:$V$106,10,0))</f>
      </c>
      <c r="J16" s="316">
        <f>IF($A16="","",'選手登録'!$C$9)</f>
      </c>
      <c r="K16" s="316"/>
      <c r="L16" s="316">
        <f>IF($A16="","",'選手登録'!$C$4)</f>
      </c>
      <c r="M16" s="316">
        <f>IF($A16="","",'選手登録'!$C$5)</f>
      </c>
      <c r="N16" s="316">
        <f>IF($A16="","",'選手登録'!$C$6)</f>
      </c>
      <c r="O16" s="316">
        <f>IF($A16="","",'選手登録'!$C$7)</f>
      </c>
      <c r="P16" s="316"/>
      <c r="Q16" s="316">
        <f>IF($A16="","",'選手登録'!$C$9)</f>
      </c>
      <c r="R16" s="316">
        <f>IF($A16="","",'選手登録'!$C$5)</f>
      </c>
      <c r="S16" s="316">
        <f>IF($A16="","",'選手登録'!$C$6)</f>
      </c>
      <c r="T16" s="316">
        <f>IF($A16="","",'選手登録'!$C$7)</f>
      </c>
      <c r="U16" s="316"/>
      <c r="V16" s="316"/>
      <c r="W16" s="316">
        <f>IF($A16="","",IF(VLOOKUP($A16,'④女子一覧表'!$C$14:$Y$93,7,0)="","",VLOOKUP($A16,'④女子一覧表'!$C$14:$Y$93,7,0)&amp;"女子"&amp;VLOOKUP($A16,'④女子一覧表'!$C$14:$Y$93,8,0)))</f>
      </c>
      <c r="X16" s="317">
        <f>IF($A16="","",IF(VLOOKUP($A16,'④女子一覧表'!$C$14:$Y$93,7,0)="","",VLOOKUP($A16,'④女子一覧表'!$C$14:$Y$93,9,0)))</f>
      </c>
      <c r="Y16" s="316">
        <f>IF($A16="","",IF(VLOOKUP($A16,'④女子一覧表'!$C$14:$Y$93,10,0)="","",VLOOKUP($A16,'④女子一覧表'!$C$14:$Y$93,10,0)&amp;"女子"&amp;VLOOKUP($A16,'④女子一覧表'!$C$14:$Y$93,11,0)))</f>
      </c>
      <c r="Z16" s="317">
        <f>IF($A16="","",IF(VLOOKUP($A16,'④女子一覧表'!$C$14:$Y$93,10,0)="","",VLOOKUP($A16,'④女子一覧表'!$C$14:$Y$93,12,0)))</f>
      </c>
      <c r="AA16" s="316">
        <f>IF($A16="","",IF(VLOOKUP($A16,'④女子一覧表'!$C$14:$Y$93,13,0)="","",VLOOKUP($A16,'④女子一覧表'!$C$14:$Y$93,13,0)&amp;"女子"&amp;VLOOKUP($A16,'④女子一覧表'!$C$14:$Y$93,14,0)))</f>
      </c>
      <c r="AB16" s="317">
        <f>IF($A16="","",IF(VLOOKUP($A16,'④女子一覧表'!$C$14:$Y$93,13,0)="","",VLOOKUP($A16,'④女子一覧表'!$C$14:$Y$93,15,0)))</f>
      </c>
      <c r="AC16" s="316">
        <f>IF($A16="","",IF(VLOOKUP($A16,'④女子一覧表'!$C$14:$Y$93,16,0)="","",VLOOKUP($A16,'④女子一覧表'!$C$14:$Y$93,16,0)&amp;"女子"&amp;VLOOKUP($A16,'④女子一覧表'!$C$14:$Y$93,17,0)))</f>
      </c>
      <c r="AD16" s="318">
        <f>IF($A16="","",IF(VLOOKUP($A16,'④女子一覧表'!$C$14:$Y$93,16,0)="","",VLOOKUP($A16,'④女子一覧表'!$C$14:$Y$93,18,0)))</f>
      </c>
      <c r="AE16" s="316">
        <f>IF($A16="","",IF(VLOOKUP($A16,'④女子一覧表'!$C$14:$Y$93,19,0)="","",VLOOKUP($A16,'④女子一覧表'!$C$14:$Y$93,19,0)&amp;"女子"&amp;VLOOKUP($A16,'④女子一覧表'!$C$14:$Y$93,20,0)))</f>
      </c>
      <c r="AF16" s="318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</c>
      <c r="B17" s="316">
        <f>IF($A17="","",VLOOKUP($A17,'選手登録'!$L$27:$V$106,7,0))</f>
      </c>
      <c r="C17" s="316">
        <f>IF($A17="","",VLOOKUP($A17,'選手登録'!$L$27:$V$106,8,0))</f>
      </c>
      <c r="D17" s="316">
        <f>IF($A17="","",VLOOKUP($A17,'選手登録'!$L$27:$V$106,9,0))</f>
      </c>
      <c r="E17" s="316">
        <f>IF($A17="","",VLOOKUP($A17,'選手登録'!$L$27:$V$106,5,0))</f>
      </c>
      <c r="F17" s="316">
        <f>IF($A17="","",VLOOKUP($A17,'選手登録'!$L$27:$V$106,11,0))</f>
      </c>
      <c r="G17" s="316">
        <f>IF($A17="","",VLOOKUP($A17,'選手登録'!$L$27:$V$106,2,0))</f>
      </c>
      <c r="H17" s="316">
        <f>IF($A17="","",VLOOKUP($A17,'選手登録'!$L$27:$V$106,3,0))</f>
      </c>
      <c r="I17" s="316">
        <f>IF($A17="","",VLOOKUP($A17,'選手登録'!$L$27:$V$106,10,0))</f>
      </c>
      <c r="J17" s="316">
        <f>IF($A17="","",'選手登録'!$C$9)</f>
      </c>
      <c r="K17" s="316"/>
      <c r="L17" s="316">
        <f>IF($A17="","",'選手登録'!$C$4)</f>
      </c>
      <c r="M17" s="316">
        <f>IF($A17="","",'選手登録'!$C$5)</f>
      </c>
      <c r="N17" s="316">
        <f>IF($A17="","",'選手登録'!$C$6)</f>
      </c>
      <c r="O17" s="316">
        <f>IF($A17="","",'選手登録'!$C$7)</f>
      </c>
      <c r="P17" s="316"/>
      <c r="Q17" s="316">
        <f>IF($A17="","",'選手登録'!$C$9)</f>
      </c>
      <c r="R17" s="316">
        <f>IF($A17="","",'選手登録'!$C$5)</f>
      </c>
      <c r="S17" s="316">
        <f>IF($A17="","",'選手登録'!$C$6)</f>
      </c>
      <c r="T17" s="316">
        <f>IF($A17="","",'選手登録'!$C$7)</f>
      </c>
      <c r="U17" s="316"/>
      <c r="V17" s="316"/>
      <c r="W17" s="316">
        <f>IF($A17="","",IF(VLOOKUP($A17,'④女子一覧表'!$C$14:$Y$93,7,0)="","",VLOOKUP($A17,'④女子一覧表'!$C$14:$Y$93,7,0)&amp;"女子"&amp;VLOOKUP($A17,'④女子一覧表'!$C$14:$Y$93,8,0)))</f>
      </c>
      <c r="X17" s="317">
        <f>IF($A17="","",IF(VLOOKUP($A17,'④女子一覧表'!$C$14:$Y$93,7,0)="","",VLOOKUP($A17,'④女子一覧表'!$C$14:$Y$93,9,0)))</f>
      </c>
      <c r="Y17" s="316">
        <f>IF($A17="","",IF(VLOOKUP($A17,'④女子一覧表'!$C$14:$Y$93,10,0)="","",VLOOKUP($A17,'④女子一覧表'!$C$14:$Y$93,10,0)&amp;"女子"&amp;VLOOKUP($A17,'④女子一覧表'!$C$14:$Y$93,11,0)))</f>
      </c>
      <c r="Z17" s="317">
        <f>IF($A17="","",IF(VLOOKUP($A17,'④女子一覧表'!$C$14:$Y$93,10,0)="","",VLOOKUP($A17,'④女子一覧表'!$C$14:$Y$93,12,0)))</f>
      </c>
      <c r="AA17" s="316">
        <f>IF($A17="","",IF(VLOOKUP($A17,'④女子一覧表'!$C$14:$Y$93,13,0)="","",VLOOKUP($A17,'④女子一覧表'!$C$14:$Y$93,13,0)&amp;"女子"&amp;VLOOKUP($A17,'④女子一覧表'!$C$14:$Y$93,14,0)))</f>
      </c>
      <c r="AB17" s="317">
        <f>IF($A17="","",IF(VLOOKUP($A17,'④女子一覧表'!$C$14:$Y$93,13,0)="","",VLOOKUP($A17,'④女子一覧表'!$C$14:$Y$93,15,0)))</f>
      </c>
      <c r="AC17" s="316">
        <f>IF($A17="","",IF(VLOOKUP($A17,'④女子一覧表'!$C$14:$Y$93,16,0)="","",VLOOKUP($A17,'④女子一覧表'!$C$14:$Y$93,16,0)&amp;"女子"&amp;VLOOKUP($A17,'④女子一覧表'!$C$14:$Y$93,17,0)))</f>
      </c>
      <c r="AD17" s="318">
        <f>IF($A17="","",IF(VLOOKUP($A17,'④女子一覧表'!$C$14:$Y$93,16,0)="","",VLOOKUP($A17,'④女子一覧表'!$C$14:$Y$93,18,0)))</f>
      </c>
      <c r="AE17" s="316">
        <f>IF($A17="","",IF(VLOOKUP($A17,'④女子一覧表'!$C$14:$Y$93,19,0)="","",VLOOKUP($A17,'④女子一覧表'!$C$14:$Y$93,19,0)&amp;"女子"&amp;VLOOKUP($A17,'④女子一覧表'!$C$14:$Y$93,20,0)))</f>
      </c>
      <c r="AF17" s="318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</c>
      <c r="B18" s="316">
        <f>IF($A18="","",VLOOKUP($A18,'選手登録'!$L$27:$V$106,7,0))</f>
      </c>
      <c r="C18" s="316">
        <f>IF($A18="","",VLOOKUP($A18,'選手登録'!$L$27:$V$106,8,0))</f>
      </c>
      <c r="D18" s="316">
        <f>IF($A18="","",VLOOKUP($A18,'選手登録'!$L$27:$V$106,9,0))</f>
      </c>
      <c r="E18" s="316">
        <f>IF($A18="","",VLOOKUP($A18,'選手登録'!$L$27:$V$106,5,0))</f>
      </c>
      <c r="F18" s="316">
        <f>IF($A18="","",VLOOKUP($A18,'選手登録'!$L$27:$V$106,11,0))</f>
      </c>
      <c r="G18" s="316">
        <f>IF($A18="","",VLOOKUP($A18,'選手登録'!$L$27:$V$106,2,0))</f>
      </c>
      <c r="H18" s="316">
        <f>IF($A18="","",VLOOKUP($A18,'選手登録'!$L$27:$V$106,3,0))</f>
      </c>
      <c r="I18" s="316">
        <f>IF($A18="","",VLOOKUP($A18,'選手登録'!$L$27:$V$106,10,0))</f>
      </c>
      <c r="J18" s="316">
        <f>IF($A18="","",'選手登録'!$C$9)</f>
      </c>
      <c r="K18" s="316"/>
      <c r="L18" s="316">
        <f>IF($A18="","",'選手登録'!$C$4)</f>
      </c>
      <c r="M18" s="316">
        <f>IF($A18="","",'選手登録'!$C$5)</f>
      </c>
      <c r="N18" s="316">
        <f>IF($A18="","",'選手登録'!$C$6)</f>
      </c>
      <c r="O18" s="316">
        <f>IF($A18="","",'選手登録'!$C$7)</f>
      </c>
      <c r="P18" s="316"/>
      <c r="Q18" s="316">
        <f>IF($A18="","",'選手登録'!$C$9)</f>
      </c>
      <c r="R18" s="316">
        <f>IF($A18="","",'選手登録'!$C$5)</f>
      </c>
      <c r="S18" s="316">
        <f>IF($A18="","",'選手登録'!$C$6)</f>
      </c>
      <c r="T18" s="316">
        <f>IF($A18="","",'選手登録'!$C$7)</f>
      </c>
      <c r="U18" s="316"/>
      <c r="V18" s="316"/>
      <c r="W18" s="316">
        <f>IF($A18="","",IF(VLOOKUP($A18,'④女子一覧表'!$C$14:$Y$93,7,0)="","",VLOOKUP($A18,'④女子一覧表'!$C$14:$Y$93,7,0)&amp;"女子"&amp;VLOOKUP($A18,'④女子一覧表'!$C$14:$Y$93,8,0)))</f>
      </c>
      <c r="X18" s="317">
        <f>IF($A18="","",IF(VLOOKUP($A18,'④女子一覧表'!$C$14:$Y$93,7,0)="","",VLOOKUP($A18,'④女子一覧表'!$C$14:$Y$93,9,0)))</f>
      </c>
      <c r="Y18" s="316">
        <f>IF($A18="","",IF(VLOOKUP($A18,'④女子一覧表'!$C$14:$Y$93,10,0)="","",VLOOKUP($A18,'④女子一覧表'!$C$14:$Y$93,10,0)&amp;"女子"&amp;VLOOKUP($A18,'④女子一覧表'!$C$14:$Y$93,11,0)))</f>
      </c>
      <c r="Z18" s="317">
        <f>IF($A18="","",IF(VLOOKUP($A18,'④女子一覧表'!$C$14:$Y$93,10,0)="","",VLOOKUP($A18,'④女子一覧表'!$C$14:$Y$93,12,0)))</f>
      </c>
      <c r="AA18" s="316">
        <f>IF($A18="","",IF(VLOOKUP($A18,'④女子一覧表'!$C$14:$Y$93,13,0)="","",VLOOKUP($A18,'④女子一覧表'!$C$14:$Y$93,13,0)&amp;"女子"&amp;VLOOKUP($A18,'④女子一覧表'!$C$14:$Y$93,14,0)))</f>
      </c>
      <c r="AB18" s="317">
        <f>IF($A18="","",IF(VLOOKUP($A18,'④女子一覧表'!$C$14:$Y$93,13,0)="","",VLOOKUP($A18,'④女子一覧表'!$C$14:$Y$93,15,0)))</f>
      </c>
      <c r="AC18" s="316">
        <f>IF($A18="","",IF(VLOOKUP($A18,'④女子一覧表'!$C$14:$Y$93,16,0)="","",VLOOKUP($A18,'④女子一覧表'!$C$14:$Y$93,16,0)&amp;"女子"&amp;VLOOKUP($A18,'④女子一覧表'!$C$14:$Y$93,17,0)))</f>
      </c>
      <c r="AD18" s="318">
        <f>IF($A18="","",IF(VLOOKUP($A18,'④女子一覧表'!$C$14:$Y$93,16,0)="","",VLOOKUP($A18,'④女子一覧表'!$C$14:$Y$93,18,0)))</f>
      </c>
      <c r="AE18" s="316">
        <f>IF($A18="","",IF(VLOOKUP($A18,'④女子一覧表'!$C$14:$Y$93,19,0)="","",VLOOKUP($A18,'④女子一覧表'!$C$14:$Y$93,19,0)&amp;"女子"&amp;VLOOKUP($A18,'④女子一覧表'!$C$14:$Y$93,20,0)))</f>
      </c>
      <c r="AF18" s="318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</c>
      <c r="B19" s="316">
        <f>IF($A19="","",VLOOKUP($A19,'選手登録'!$L$27:$V$106,7,0))</f>
      </c>
      <c r="C19" s="316">
        <f>IF($A19="","",VLOOKUP($A19,'選手登録'!$L$27:$V$106,8,0))</f>
      </c>
      <c r="D19" s="316">
        <f>IF($A19="","",VLOOKUP($A19,'選手登録'!$L$27:$V$106,9,0))</f>
      </c>
      <c r="E19" s="316">
        <f>IF($A19="","",VLOOKUP($A19,'選手登録'!$L$27:$V$106,5,0))</f>
      </c>
      <c r="F19" s="316">
        <f>IF($A19="","",VLOOKUP($A19,'選手登録'!$L$27:$V$106,11,0))</f>
      </c>
      <c r="G19" s="316">
        <f>IF($A19="","",VLOOKUP($A19,'選手登録'!$L$27:$V$106,2,0))</f>
      </c>
      <c r="H19" s="316">
        <f>IF($A19="","",VLOOKUP($A19,'選手登録'!$L$27:$V$106,3,0))</f>
      </c>
      <c r="I19" s="316">
        <f>IF($A19="","",VLOOKUP($A19,'選手登録'!$L$27:$V$106,10,0))</f>
      </c>
      <c r="J19" s="316">
        <f>IF($A19="","",'選手登録'!$C$9)</f>
      </c>
      <c r="K19" s="316"/>
      <c r="L19" s="316">
        <f>IF($A19="","",'選手登録'!$C$4)</f>
      </c>
      <c r="M19" s="316">
        <f>IF($A19="","",'選手登録'!$C$5)</f>
      </c>
      <c r="N19" s="316">
        <f>IF($A19="","",'選手登録'!$C$6)</f>
      </c>
      <c r="O19" s="316">
        <f>IF($A19="","",'選手登録'!$C$7)</f>
      </c>
      <c r="P19" s="316"/>
      <c r="Q19" s="316">
        <f>IF($A19="","",'選手登録'!$C$9)</f>
      </c>
      <c r="R19" s="316">
        <f>IF($A19="","",'選手登録'!$C$5)</f>
      </c>
      <c r="S19" s="316">
        <f>IF($A19="","",'選手登録'!$C$6)</f>
      </c>
      <c r="T19" s="316">
        <f>IF($A19="","",'選手登録'!$C$7)</f>
      </c>
      <c r="U19" s="316"/>
      <c r="V19" s="316"/>
      <c r="W19" s="316">
        <f>IF($A19="","",IF(VLOOKUP($A19,'④女子一覧表'!$C$14:$Y$93,7,0)="","",VLOOKUP($A19,'④女子一覧表'!$C$14:$Y$93,7,0)&amp;"女子"&amp;VLOOKUP($A19,'④女子一覧表'!$C$14:$Y$93,8,0)))</f>
      </c>
      <c r="X19" s="317">
        <f>IF($A19="","",IF(VLOOKUP($A19,'④女子一覧表'!$C$14:$Y$93,7,0)="","",VLOOKUP($A19,'④女子一覧表'!$C$14:$Y$93,9,0)))</f>
      </c>
      <c r="Y19" s="316">
        <f>IF($A19="","",IF(VLOOKUP($A19,'④女子一覧表'!$C$14:$Y$93,10,0)="","",VLOOKUP($A19,'④女子一覧表'!$C$14:$Y$93,10,0)&amp;"女子"&amp;VLOOKUP($A19,'④女子一覧表'!$C$14:$Y$93,11,0)))</f>
      </c>
      <c r="Z19" s="317">
        <f>IF($A19="","",IF(VLOOKUP($A19,'④女子一覧表'!$C$14:$Y$93,10,0)="","",VLOOKUP($A19,'④女子一覧表'!$C$14:$Y$93,12,0)))</f>
      </c>
      <c r="AA19" s="316">
        <f>IF($A19="","",IF(VLOOKUP($A19,'④女子一覧表'!$C$14:$Y$93,13,0)="","",VLOOKUP($A19,'④女子一覧表'!$C$14:$Y$93,13,0)&amp;"女子"&amp;VLOOKUP($A19,'④女子一覧表'!$C$14:$Y$93,14,0)))</f>
      </c>
      <c r="AB19" s="317">
        <f>IF($A19="","",IF(VLOOKUP($A19,'④女子一覧表'!$C$14:$Y$93,13,0)="","",VLOOKUP($A19,'④女子一覧表'!$C$14:$Y$93,15,0)))</f>
      </c>
      <c r="AC19" s="316">
        <f>IF($A19="","",IF(VLOOKUP($A19,'④女子一覧表'!$C$14:$Y$93,16,0)="","",VLOOKUP($A19,'④女子一覧表'!$C$14:$Y$93,16,0)&amp;"女子"&amp;VLOOKUP($A19,'④女子一覧表'!$C$14:$Y$93,17,0)))</f>
      </c>
      <c r="AD19" s="318">
        <f>IF($A19="","",IF(VLOOKUP($A19,'④女子一覧表'!$C$14:$Y$93,16,0)="","",VLOOKUP($A19,'④女子一覧表'!$C$14:$Y$93,18,0)))</f>
      </c>
      <c r="AE19" s="316">
        <f>IF($A19="","",IF(VLOOKUP($A19,'④女子一覧表'!$C$14:$Y$93,19,0)="","",VLOOKUP($A19,'④女子一覧表'!$C$14:$Y$93,19,0)&amp;"女子"&amp;VLOOKUP($A19,'④女子一覧表'!$C$14:$Y$93,20,0)))</f>
      </c>
      <c r="AF19" s="318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</c>
      <c r="B20" s="316">
        <f>IF($A20="","",VLOOKUP($A20,'選手登録'!$L$27:$V$106,7,0))</f>
      </c>
      <c r="C20" s="316">
        <f>IF($A20="","",VLOOKUP($A20,'選手登録'!$L$27:$V$106,8,0))</f>
      </c>
      <c r="D20" s="316">
        <f>IF($A20="","",VLOOKUP($A20,'選手登録'!$L$27:$V$106,9,0))</f>
      </c>
      <c r="E20" s="316">
        <f>IF($A20="","",VLOOKUP($A20,'選手登録'!$L$27:$V$106,5,0))</f>
      </c>
      <c r="F20" s="316">
        <f>IF($A20="","",VLOOKUP($A20,'選手登録'!$L$27:$V$106,11,0))</f>
      </c>
      <c r="G20" s="316">
        <f>IF($A20="","",VLOOKUP($A20,'選手登録'!$L$27:$V$106,2,0))</f>
      </c>
      <c r="H20" s="316">
        <f>IF($A20="","",VLOOKUP($A20,'選手登録'!$L$27:$V$106,3,0))</f>
      </c>
      <c r="I20" s="316">
        <f>IF($A20="","",VLOOKUP($A20,'選手登録'!$L$27:$V$106,10,0))</f>
      </c>
      <c r="J20" s="316">
        <f>IF($A20="","",'選手登録'!$C$9)</f>
      </c>
      <c r="K20" s="316"/>
      <c r="L20" s="316">
        <f>IF($A20="","",'選手登録'!$C$4)</f>
      </c>
      <c r="M20" s="316">
        <f>IF($A20="","",'選手登録'!$C$5)</f>
      </c>
      <c r="N20" s="316">
        <f>IF($A20="","",'選手登録'!$C$6)</f>
      </c>
      <c r="O20" s="316">
        <f>IF($A20="","",'選手登録'!$C$7)</f>
      </c>
      <c r="P20" s="316"/>
      <c r="Q20" s="316">
        <f>IF($A20="","",'選手登録'!$C$9)</f>
      </c>
      <c r="R20" s="316">
        <f>IF($A20="","",'選手登録'!$C$5)</f>
      </c>
      <c r="S20" s="316">
        <f>IF($A20="","",'選手登録'!$C$6)</f>
      </c>
      <c r="T20" s="316">
        <f>IF($A20="","",'選手登録'!$C$7)</f>
      </c>
      <c r="U20" s="316"/>
      <c r="V20" s="316"/>
      <c r="W20" s="316">
        <f>IF($A20="","",IF(VLOOKUP($A20,'④女子一覧表'!$C$14:$Y$93,7,0)="","",VLOOKUP($A20,'④女子一覧表'!$C$14:$Y$93,7,0)&amp;"女子"&amp;VLOOKUP($A20,'④女子一覧表'!$C$14:$Y$93,8,0)))</f>
      </c>
      <c r="X20" s="317">
        <f>IF($A20="","",IF(VLOOKUP($A20,'④女子一覧表'!$C$14:$Y$93,7,0)="","",VLOOKUP($A20,'④女子一覧表'!$C$14:$Y$93,9,0)))</f>
      </c>
      <c r="Y20" s="316">
        <f>IF($A20="","",IF(VLOOKUP($A20,'④女子一覧表'!$C$14:$Y$93,10,0)="","",VLOOKUP($A20,'④女子一覧表'!$C$14:$Y$93,10,0)&amp;"女子"&amp;VLOOKUP($A20,'④女子一覧表'!$C$14:$Y$93,11,0)))</f>
      </c>
      <c r="Z20" s="317">
        <f>IF($A20="","",IF(VLOOKUP($A20,'④女子一覧表'!$C$14:$Y$93,10,0)="","",VLOOKUP($A20,'④女子一覧表'!$C$14:$Y$93,12,0)))</f>
      </c>
      <c r="AA20" s="316">
        <f>IF($A20="","",IF(VLOOKUP($A20,'④女子一覧表'!$C$14:$Y$93,13,0)="","",VLOOKUP($A20,'④女子一覧表'!$C$14:$Y$93,13,0)&amp;"女子"&amp;VLOOKUP($A20,'④女子一覧表'!$C$14:$Y$93,14,0)))</f>
      </c>
      <c r="AB20" s="317">
        <f>IF($A20="","",IF(VLOOKUP($A20,'④女子一覧表'!$C$14:$Y$93,13,0)="","",VLOOKUP($A20,'④女子一覧表'!$C$14:$Y$93,15,0)))</f>
      </c>
      <c r="AC20" s="316">
        <f>IF($A20="","",IF(VLOOKUP($A20,'④女子一覧表'!$C$14:$Y$93,16,0)="","",VLOOKUP($A20,'④女子一覧表'!$C$14:$Y$93,16,0)&amp;"女子"&amp;VLOOKUP($A20,'④女子一覧表'!$C$14:$Y$93,17,0)))</f>
      </c>
      <c r="AD20" s="318">
        <f>IF($A20="","",IF(VLOOKUP($A20,'④女子一覧表'!$C$14:$Y$93,16,0)="","",VLOOKUP($A20,'④女子一覧表'!$C$14:$Y$93,18,0)))</f>
      </c>
      <c r="AE20" s="316">
        <f>IF($A20="","",IF(VLOOKUP($A20,'④女子一覧表'!$C$14:$Y$93,19,0)="","",VLOOKUP($A20,'④女子一覧表'!$C$14:$Y$93,19,0)&amp;"女子"&amp;VLOOKUP($A20,'④女子一覧表'!$C$14:$Y$93,20,0)))</f>
      </c>
      <c r="AF20" s="318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</c>
      <c r="B21" s="316">
        <f>IF($A21="","",VLOOKUP($A21,'選手登録'!$L$27:$V$106,7,0))</f>
      </c>
      <c r="C21" s="316">
        <f>IF($A21="","",VLOOKUP($A21,'選手登録'!$L$27:$V$106,8,0))</f>
      </c>
      <c r="D21" s="316">
        <f>IF($A21="","",VLOOKUP($A21,'選手登録'!$L$27:$V$106,9,0))</f>
      </c>
      <c r="E21" s="316">
        <f>IF($A21="","",VLOOKUP($A21,'選手登録'!$L$27:$V$106,5,0))</f>
      </c>
      <c r="F21" s="316">
        <f>IF($A21="","",VLOOKUP($A21,'選手登録'!$L$27:$V$106,11,0))</f>
      </c>
      <c r="G21" s="316">
        <f>IF($A21="","",VLOOKUP($A21,'選手登録'!$L$27:$V$106,2,0))</f>
      </c>
      <c r="H21" s="316">
        <f>IF($A21="","",VLOOKUP($A21,'選手登録'!$L$27:$V$106,3,0))</f>
      </c>
      <c r="I21" s="316">
        <f>IF($A21="","",VLOOKUP($A21,'選手登録'!$L$27:$V$106,10,0))</f>
      </c>
      <c r="J21" s="316">
        <f>IF($A21="","",'選手登録'!$C$9)</f>
      </c>
      <c r="K21" s="316"/>
      <c r="L21" s="316">
        <f>IF($A21="","",'選手登録'!$C$4)</f>
      </c>
      <c r="M21" s="316">
        <f>IF($A21="","",'選手登録'!$C$5)</f>
      </c>
      <c r="N21" s="316">
        <f>IF($A21="","",'選手登録'!$C$6)</f>
      </c>
      <c r="O21" s="316">
        <f>IF($A21="","",'選手登録'!$C$7)</f>
      </c>
      <c r="P21" s="316"/>
      <c r="Q21" s="316">
        <f>IF($A21="","",'選手登録'!$C$9)</f>
      </c>
      <c r="R21" s="316">
        <f>IF($A21="","",'選手登録'!$C$5)</f>
      </c>
      <c r="S21" s="316">
        <f>IF($A21="","",'選手登録'!$C$6)</f>
      </c>
      <c r="T21" s="316">
        <f>IF($A21="","",'選手登録'!$C$7)</f>
      </c>
      <c r="U21" s="316"/>
      <c r="V21" s="316"/>
      <c r="W21" s="316">
        <f>IF($A21="","",IF(VLOOKUP($A21,'④女子一覧表'!$C$14:$Y$93,7,0)="","",VLOOKUP($A21,'④女子一覧表'!$C$14:$Y$93,7,0)&amp;"女子"&amp;VLOOKUP($A21,'④女子一覧表'!$C$14:$Y$93,8,0)))</f>
      </c>
      <c r="X21" s="317">
        <f>IF($A21="","",IF(VLOOKUP($A21,'④女子一覧表'!$C$14:$Y$93,7,0)="","",VLOOKUP($A21,'④女子一覧表'!$C$14:$Y$93,9,0)))</f>
      </c>
      <c r="Y21" s="316">
        <f>IF($A21="","",IF(VLOOKUP($A21,'④女子一覧表'!$C$14:$Y$93,10,0)="","",VLOOKUP($A21,'④女子一覧表'!$C$14:$Y$93,10,0)&amp;"女子"&amp;VLOOKUP($A21,'④女子一覧表'!$C$14:$Y$93,11,0)))</f>
      </c>
      <c r="Z21" s="317">
        <f>IF($A21="","",IF(VLOOKUP($A21,'④女子一覧表'!$C$14:$Y$93,10,0)="","",VLOOKUP($A21,'④女子一覧表'!$C$14:$Y$93,12,0)))</f>
      </c>
      <c r="AA21" s="316">
        <f>IF($A21="","",IF(VLOOKUP($A21,'④女子一覧表'!$C$14:$Y$93,13,0)="","",VLOOKUP($A21,'④女子一覧表'!$C$14:$Y$93,13,0)&amp;"女子"&amp;VLOOKUP($A21,'④女子一覧表'!$C$14:$Y$93,14,0)))</f>
      </c>
      <c r="AB21" s="317">
        <f>IF($A21="","",IF(VLOOKUP($A21,'④女子一覧表'!$C$14:$Y$93,13,0)="","",VLOOKUP($A21,'④女子一覧表'!$C$14:$Y$93,15,0)))</f>
      </c>
      <c r="AC21" s="316">
        <f>IF($A21="","",IF(VLOOKUP($A21,'④女子一覧表'!$C$14:$Y$93,16,0)="","",VLOOKUP($A21,'④女子一覧表'!$C$14:$Y$93,16,0)&amp;"女子"&amp;VLOOKUP($A21,'④女子一覧表'!$C$14:$Y$93,17,0)))</f>
      </c>
      <c r="AD21" s="318">
        <f>IF($A21="","",IF(VLOOKUP($A21,'④女子一覧表'!$C$14:$Y$93,16,0)="","",VLOOKUP($A21,'④女子一覧表'!$C$14:$Y$93,18,0)))</f>
      </c>
      <c r="AE21" s="316">
        <f>IF($A21="","",IF(VLOOKUP($A21,'④女子一覧表'!$C$14:$Y$93,19,0)="","",VLOOKUP($A21,'④女子一覧表'!$C$14:$Y$93,19,0)&amp;"女子"&amp;VLOOKUP($A21,'④女子一覧表'!$C$14:$Y$93,20,0)))</f>
      </c>
      <c r="AF21" s="318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</c>
      <c r="B22" s="316">
        <f>IF($A22="","",VLOOKUP($A22,'選手登録'!$L$27:$V$106,7,0))</f>
      </c>
      <c r="C22" s="316">
        <f>IF($A22="","",VLOOKUP($A22,'選手登録'!$L$27:$V$106,8,0))</f>
      </c>
      <c r="D22" s="316">
        <f>IF($A22="","",VLOOKUP($A22,'選手登録'!$L$27:$V$106,9,0))</f>
      </c>
      <c r="E22" s="316">
        <f>IF($A22="","",VLOOKUP($A22,'選手登録'!$L$27:$V$106,5,0))</f>
      </c>
      <c r="F22" s="316">
        <f>IF($A22="","",VLOOKUP($A22,'選手登録'!$L$27:$V$106,11,0))</f>
      </c>
      <c r="G22" s="316">
        <f>IF($A22="","",VLOOKUP($A22,'選手登録'!$L$27:$V$106,2,0))</f>
      </c>
      <c r="H22" s="316">
        <f>IF($A22="","",VLOOKUP($A22,'選手登録'!$L$27:$V$106,3,0))</f>
      </c>
      <c r="I22" s="316">
        <f>IF($A22="","",VLOOKUP($A22,'選手登録'!$L$27:$V$106,10,0))</f>
      </c>
      <c r="J22" s="316">
        <f>IF($A22="","",'選手登録'!$C$9)</f>
      </c>
      <c r="K22" s="316"/>
      <c r="L22" s="316">
        <f>IF($A22="","",'選手登録'!$C$4)</f>
      </c>
      <c r="M22" s="316">
        <f>IF($A22="","",'選手登録'!$C$5)</f>
      </c>
      <c r="N22" s="316">
        <f>IF($A22="","",'選手登録'!$C$6)</f>
      </c>
      <c r="O22" s="316">
        <f>IF($A22="","",'選手登録'!$C$7)</f>
      </c>
      <c r="P22" s="316"/>
      <c r="Q22" s="316">
        <f>IF($A22="","",'選手登録'!$C$9)</f>
      </c>
      <c r="R22" s="316">
        <f>IF($A22="","",'選手登録'!$C$5)</f>
      </c>
      <c r="S22" s="316">
        <f>IF($A22="","",'選手登録'!$C$6)</f>
      </c>
      <c r="T22" s="316">
        <f>IF($A22="","",'選手登録'!$C$7)</f>
      </c>
      <c r="U22" s="316"/>
      <c r="V22" s="316"/>
      <c r="W22" s="316">
        <f>IF($A22="","",IF(VLOOKUP($A22,'④女子一覧表'!$C$14:$Y$93,7,0)="","",VLOOKUP($A22,'④女子一覧表'!$C$14:$Y$93,7,0)&amp;"女子"&amp;VLOOKUP($A22,'④女子一覧表'!$C$14:$Y$93,8,0)))</f>
      </c>
      <c r="X22" s="317">
        <f>IF($A22="","",IF(VLOOKUP($A22,'④女子一覧表'!$C$14:$Y$93,7,0)="","",VLOOKUP($A22,'④女子一覧表'!$C$14:$Y$93,9,0)))</f>
      </c>
      <c r="Y22" s="316">
        <f>IF($A22="","",IF(VLOOKUP($A22,'④女子一覧表'!$C$14:$Y$93,10,0)="","",VLOOKUP($A22,'④女子一覧表'!$C$14:$Y$93,10,0)&amp;"女子"&amp;VLOOKUP($A22,'④女子一覧表'!$C$14:$Y$93,11,0)))</f>
      </c>
      <c r="Z22" s="317">
        <f>IF($A22="","",IF(VLOOKUP($A22,'④女子一覧表'!$C$14:$Y$93,10,0)="","",VLOOKUP($A22,'④女子一覧表'!$C$14:$Y$93,12,0)))</f>
      </c>
      <c r="AA22" s="316">
        <f>IF($A22="","",IF(VLOOKUP($A22,'④女子一覧表'!$C$14:$Y$93,13,0)="","",VLOOKUP($A22,'④女子一覧表'!$C$14:$Y$93,13,0)&amp;"女子"&amp;VLOOKUP($A22,'④女子一覧表'!$C$14:$Y$93,14,0)))</f>
      </c>
      <c r="AB22" s="317">
        <f>IF($A22="","",IF(VLOOKUP($A22,'④女子一覧表'!$C$14:$Y$93,13,0)="","",VLOOKUP($A22,'④女子一覧表'!$C$14:$Y$93,15,0)))</f>
      </c>
      <c r="AC22" s="316">
        <f>IF($A22="","",IF(VLOOKUP($A22,'④女子一覧表'!$C$14:$Y$93,16,0)="","",VLOOKUP($A22,'④女子一覧表'!$C$14:$Y$93,16,0)&amp;"女子"&amp;VLOOKUP($A22,'④女子一覧表'!$C$14:$Y$93,17,0)))</f>
      </c>
      <c r="AD22" s="318">
        <f>IF($A22="","",IF(VLOOKUP($A22,'④女子一覧表'!$C$14:$Y$93,16,0)="","",VLOOKUP($A22,'④女子一覧表'!$C$14:$Y$93,18,0)))</f>
      </c>
      <c r="AE22" s="316">
        <f>IF($A22="","",IF(VLOOKUP($A22,'④女子一覧表'!$C$14:$Y$93,19,0)="","",VLOOKUP($A22,'④女子一覧表'!$C$14:$Y$93,19,0)&amp;"女子"&amp;VLOOKUP($A22,'④女子一覧表'!$C$14:$Y$93,20,0)))</f>
      </c>
      <c r="AF22" s="318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</c>
      <c r="B23" s="316">
        <f>IF($A23="","",VLOOKUP($A23,'選手登録'!$L$27:$V$106,7,0))</f>
      </c>
      <c r="C23" s="316">
        <f>IF($A23="","",VLOOKUP($A23,'選手登録'!$L$27:$V$106,8,0))</f>
      </c>
      <c r="D23" s="316">
        <f>IF($A23="","",VLOOKUP($A23,'選手登録'!$L$27:$V$106,9,0))</f>
      </c>
      <c r="E23" s="316">
        <f>IF($A23="","",VLOOKUP($A23,'選手登録'!$L$27:$V$106,5,0))</f>
      </c>
      <c r="F23" s="316">
        <f>IF($A23="","",VLOOKUP($A23,'選手登録'!$L$27:$V$106,11,0))</f>
      </c>
      <c r="G23" s="316">
        <f>IF($A23="","",VLOOKUP($A23,'選手登録'!$L$27:$V$106,2,0))</f>
      </c>
      <c r="H23" s="316">
        <f>IF($A23="","",VLOOKUP($A23,'選手登録'!$L$27:$V$106,3,0))</f>
      </c>
      <c r="I23" s="316">
        <f>IF($A23="","",VLOOKUP($A23,'選手登録'!$L$27:$V$106,10,0))</f>
      </c>
      <c r="J23" s="316">
        <f>IF($A23="","",'選手登録'!$C$9)</f>
      </c>
      <c r="K23" s="316"/>
      <c r="L23" s="316">
        <f>IF($A23="","",'選手登録'!$C$4)</f>
      </c>
      <c r="M23" s="316">
        <f>IF($A23="","",'選手登録'!$C$5)</f>
      </c>
      <c r="N23" s="316">
        <f>IF($A23="","",'選手登録'!$C$6)</f>
      </c>
      <c r="O23" s="316">
        <f>IF($A23="","",'選手登録'!$C$7)</f>
      </c>
      <c r="P23" s="316"/>
      <c r="Q23" s="316">
        <f>IF($A23="","",'選手登録'!$C$9)</f>
      </c>
      <c r="R23" s="316">
        <f>IF($A23="","",'選手登録'!$C$5)</f>
      </c>
      <c r="S23" s="316">
        <f>IF($A23="","",'選手登録'!$C$6)</f>
      </c>
      <c r="T23" s="316">
        <f>IF($A23="","",'選手登録'!$C$7)</f>
      </c>
      <c r="U23" s="316"/>
      <c r="V23" s="316"/>
      <c r="W23" s="316">
        <f>IF($A23="","",IF(VLOOKUP($A23,'④女子一覧表'!$C$14:$Y$93,7,0)="","",VLOOKUP($A23,'④女子一覧表'!$C$14:$Y$93,7,0)&amp;"女子"&amp;VLOOKUP($A23,'④女子一覧表'!$C$14:$Y$93,8,0)))</f>
      </c>
      <c r="X23" s="317">
        <f>IF($A23="","",IF(VLOOKUP($A23,'④女子一覧表'!$C$14:$Y$93,7,0)="","",VLOOKUP($A23,'④女子一覧表'!$C$14:$Y$93,9,0)))</f>
      </c>
      <c r="Y23" s="316">
        <f>IF($A23="","",IF(VLOOKUP($A23,'④女子一覧表'!$C$14:$Y$93,10,0)="","",VLOOKUP($A23,'④女子一覧表'!$C$14:$Y$93,10,0)&amp;"女子"&amp;VLOOKUP($A23,'④女子一覧表'!$C$14:$Y$93,11,0)))</f>
      </c>
      <c r="Z23" s="317">
        <f>IF($A23="","",IF(VLOOKUP($A23,'④女子一覧表'!$C$14:$Y$93,10,0)="","",VLOOKUP($A23,'④女子一覧表'!$C$14:$Y$93,12,0)))</f>
      </c>
      <c r="AA23" s="316">
        <f>IF($A23="","",IF(VLOOKUP($A23,'④女子一覧表'!$C$14:$Y$93,13,0)="","",VLOOKUP($A23,'④女子一覧表'!$C$14:$Y$93,13,0)&amp;"女子"&amp;VLOOKUP($A23,'④女子一覧表'!$C$14:$Y$93,14,0)))</f>
      </c>
      <c r="AB23" s="317">
        <f>IF($A23="","",IF(VLOOKUP($A23,'④女子一覧表'!$C$14:$Y$93,13,0)="","",VLOOKUP($A23,'④女子一覧表'!$C$14:$Y$93,15,0)))</f>
      </c>
      <c r="AC23" s="316">
        <f>IF($A23="","",IF(VLOOKUP($A23,'④女子一覧表'!$C$14:$Y$93,16,0)="","",VLOOKUP($A23,'④女子一覧表'!$C$14:$Y$93,16,0)&amp;"女子"&amp;VLOOKUP($A23,'④女子一覧表'!$C$14:$Y$93,17,0)))</f>
      </c>
      <c r="AD23" s="318">
        <f>IF($A23="","",IF(VLOOKUP($A23,'④女子一覧表'!$C$14:$Y$93,16,0)="","",VLOOKUP($A23,'④女子一覧表'!$C$14:$Y$93,18,0)))</f>
      </c>
      <c r="AE23" s="316">
        <f>IF($A23="","",IF(VLOOKUP($A23,'④女子一覧表'!$C$14:$Y$93,19,0)="","",VLOOKUP($A23,'④女子一覧表'!$C$14:$Y$93,19,0)&amp;"女子"&amp;VLOOKUP($A23,'④女子一覧表'!$C$14:$Y$93,20,0)))</f>
      </c>
      <c r="AF23" s="318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</c>
      <c r="B24" s="316">
        <f>IF($A24="","",VLOOKUP($A24,'選手登録'!$L$27:$V$106,7,0))</f>
      </c>
      <c r="C24" s="316">
        <f>IF($A24="","",VLOOKUP($A24,'選手登録'!$L$27:$V$106,8,0))</f>
      </c>
      <c r="D24" s="316">
        <f>IF($A24="","",VLOOKUP($A24,'選手登録'!$L$27:$V$106,9,0))</f>
      </c>
      <c r="E24" s="316">
        <f>IF($A24="","",VLOOKUP($A24,'選手登録'!$L$27:$V$106,5,0))</f>
      </c>
      <c r="F24" s="316">
        <f>IF($A24="","",VLOOKUP($A24,'選手登録'!$L$27:$V$106,11,0))</f>
      </c>
      <c r="G24" s="316">
        <f>IF($A24="","",VLOOKUP($A24,'選手登録'!$L$27:$V$106,2,0))</f>
      </c>
      <c r="H24" s="316">
        <f>IF($A24="","",VLOOKUP($A24,'選手登録'!$L$27:$V$106,3,0))</f>
      </c>
      <c r="I24" s="316">
        <f>IF($A24="","",VLOOKUP($A24,'選手登録'!$L$27:$V$106,10,0))</f>
      </c>
      <c r="J24" s="316">
        <f>IF($A24="","",'選手登録'!$C$9)</f>
      </c>
      <c r="K24" s="316"/>
      <c r="L24" s="316">
        <f>IF($A24="","",'選手登録'!$C$4)</f>
      </c>
      <c r="M24" s="316">
        <f>IF($A24="","",'選手登録'!$C$5)</f>
      </c>
      <c r="N24" s="316">
        <f>IF($A24="","",'選手登録'!$C$6)</f>
      </c>
      <c r="O24" s="316">
        <f>IF($A24="","",'選手登録'!$C$7)</f>
      </c>
      <c r="P24" s="316"/>
      <c r="Q24" s="316">
        <f>IF($A24="","",'選手登録'!$C$9)</f>
      </c>
      <c r="R24" s="316">
        <f>IF($A24="","",'選手登録'!$C$5)</f>
      </c>
      <c r="S24" s="316">
        <f>IF($A24="","",'選手登録'!$C$6)</f>
      </c>
      <c r="T24" s="316">
        <f>IF($A24="","",'選手登録'!$C$7)</f>
      </c>
      <c r="U24" s="316"/>
      <c r="V24" s="316"/>
      <c r="W24" s="316">
        <f>IF($A24="","",IF(VLOOKUP($A24,'④女子一覧表'!$C$14:$Y$93,7,0)="","",VLOOKUP($A24,'④女子一覧表'!$C$14:$Y$93,7,0)&amp;"女子"&amp;VLOOKUP($A24,'④女子一覧表'!$C$14:$Y$93,8,0)))</f>
      </c>
      <c r="X24" s="317">
        <f>IF($A24="","",IF(VLOOKUP($A24,'④女子一覧表'!$C$14:$Y$93,7,0)="","",VLOOKUP($A24,'④女子一覧表'!$C$14:$Y$93,9,0)))</f>
      </c>
      <c r="Y24" s="316">
        <f>IF($A24="","",IF(VLOOKUP($A24,'④女子一覧表'!$C$14:$Y$93,10,0)="","",VLOOKUP($A24,'④女子一覧表'!$C$14:$Y$93,10,0)&amp;"女子"&amp;VLOOKUP($A24,'④女子一覧表'!$C$14:$Y$93,11,0)))</f>
      </c>
      <c r="Z24" s="317">
        <f>IF($A24="","",IF(VLOOKUP($A24,'④女子一覧表'!$C$14:$Y$93,10,0)="","",VLOOKUP($A24,'④女子一覧表'!$C$14:$Y$93,12,0)))</f>
      </c>
      <c r="AA24" s="316">
        <f>IF($A24="","",IF(VLOOKUP($A24,'④女子一覧表'!$C$14:$Y$93,13,0)="","",VLOOKUP($A24,'④女子一覧表'!$C$14:$Y$93,13,0)&amp;"女子"&amp;VLOOKUP($A24,'④女子一覧表'!$C$14:$Y$93,14,0)))</f>
      </c>
      <c r="AB24" s="317">
        <f>IF($A24="","",IF(VLOOKUP($A24,'④女子一覧表'!$C$14:$Y$93,13,0)="","",VLOOKUP($A24,'④女子一覧表'!$C$14:$Y$93,15,0)))</f>
      </c>
      <c r="AC24" s="316">
        <f>IF($A24="","",IF(VLOOKUP($A24,'④女子一覧表'!$C$14:$Y$93,16,0)="","",VLOOKUP($A24,'④女子一覧表'!$C$14:$Y$93,16,0)&amp;"女子"&amp;VLOOKUP($A24,'④女子一覧表'!$C$14:$Y$93,17,0)))</f>
      </c>
      <c r="AD24" s="318">
        <f>IF($A24="","",IF(VLOOKUP($A24,'④女子一覧表'!$C$14:$Y$93,16,0)="","",VLOOKUP($A24,'④女子一覧表'!$C$14:$Y$93,18,0)))</f>
      </c>
      <c r="AE24" s="316">
        <f>IF($A24="","",IF(VLOOKUP($A24,'④女子一覧表'!$C$14:$Y$93,19,0)="","",VLOOKUP($A24,'④女子一覧表'!$C$14:$Y$93,19,0)&amp;"女子"&amp;VLOOKUP($A24,'④女子一覧表'!$C$14:$Y$93,20,0)))</f>
      </c>
      <c r="AF24" s="318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</c>
      <c r="B25" s="316">
        <f>IF($A25="","",VLOOKUP($A25,'選手登録'!$L$27:$V$106,7,0))</f>
      </c>
      <c r="C25" s="316">
        <f>IF($A25="","",VLOOKUP($A25,'選手登録'!$L$27:$V$106,8,0))</f>
      </c>
      <c r="D25" s="316">
        <f>IF($A25="","",VLOOKUP($A25,'選手登録'!$L$27:$V$106,9,0))</f>
      </c>
      <c r="E25" s="316">
        <f>IF($A25="","",VLOOKUP($A25,'選手登録'!$L$27:$V$106,5,0))</f>
      </c>
      <c r="F25" s="316">
        <f>IF($A25="","",VLOOKUP($A25,'選手登録'!$L$27:$V$106,11,0))</f>
      </c>
      <c r="G25" s="316">
        <f>IF($A25="","",VLOOKUP($A25,'選手登録'!$L$27:$V$106,2,0))</f>
      </c>
      <c r="H25" s="316">
        <f>IF($A25="","",VLOOKUP($A25,'選手登録'!$L$27:$V$106,3,0))</f>
      </c>
      <c r="I25" s="316">
        <f>IF($A25="","",VLOOKUP($A25,'選手登録'!$L$27:$V$106,10,0))</f>
      </c>
      <c r="J25" s="316">
        <f>IF($A25="","",'選手登録'!$C$9)</f>
      </c>
      <c r="K25" s="316"/>
      <c r="L25" s="316">
        <f>IF($A25="","",'選手登録'!$C$4)</f>
      </c>
      <c r="M25" s="316">
        <f>IF($A25="","",'選手登録'!$C$5)</f>
      </c>
      <c r="N25" s="316">
        <f>IF($A25="","",'選手登録'!$C$6)</f>
      </c>
      <c r="O25" s="316">
        <f>IF($A25="","",'選手登録'!$C$7)</f>
      </c>
      <c r="P25" s="316"/>
      <c r="Q25" s="316">
        <f>IF($A25="","",'選手登録'!$C$9)</f>
      </c>
      <c r="R25" s="316">
        <f>IF($A25="","",'選手登録'!$C$5)</f>
      </c>
      <c r="S25" s="316">
        <f>IF($A25="","",'選手登録'!$C$6)</f>
      </c>
      <c r="T25" s="316">
        <f>IF($A25="","",'選手登録'!$C$7)</f>
      </c>
      <c r="U25" s="316"/>
      <c r="V25" s="316"/>
      <c r="W25" s="316">
        <f>IF($A25="","",IF(VLOOKUP($A25,'④女子一覧表'!$C$14:$Y$93,7,0)="","",VLOOKUP($A25,'④女子一覧表'!$C$14:$Y$93,7,0)&amp;"女子"&amp;VLOOKUP($A25,'④女子一覧表'!$C$14:$Y$93,8,0)))</f>
      </c>
      <c r="X25" s="317">
        <f>IF($A25="","",IF(VLOOKUP($A25,'④女子一覧表'!$C$14:$Y$93,7,0)="","",VLOOKUP($A25,'④女子一覧表'!$C$14:$Y$93,9,0)))</f>
      </c>
      <c r="Y25" s="316">
        <f>IF($A25="","",IF(VLOOKUP($A25,'④女子一覧表'!$C$14:$Y$93,10,0)="","",VLOOKUP($A25,'④女子一覧表'!$C$14:$Y$93,10,0)&amp;"女子"&amp;VLOOKUP($A25,'④女子一覧表'!$C$14:$Y$93,11,0)))</f>
      </c>
      <c r="Z25" s="317">
        <f>IF($A25="","",IF(VLOOKUP($A25,'④女子一覧表'!$C$14:$Y$93,10,0)="","",VLOOKUP($A25,'④女子一覧表'!$C$14:$Y$93,12,0)))</f>
      </c>
      <c r="AA25" s="316">
        <f>IF($A25="","",IF(VLOOKUP($A25,'④女子一覧表'!$C$14:$Y$93,13,0)="","",VLOOKUP($A25,'④女子一覧表'!$C$14:$Y$93,13,0)&amp;"女子"&amp;VLOOKUP($A25,'④女子一覧表'!$C$14:$Y$93,14,0)))</f>
      </c>
      <c r="AB25" s="317">
        <f>IF($A25="","",IF(VLOOKUP($A25,'④女子一覧表'!$C$14:$Y$93,13,0)="","",VLOOKUP($A25,'④女子一覧表'!$C$14:$Y$93,15,0)))</f>
      </c>
      <c r="AC25" s="316">
        <f>IF($A25="","",IF(VLOOKUP($A25,'④女子一覧表'!$C$14:$Y$93,16,0)="","",VLOOKUP($A25,'④女子一覧表'!$C$14:$Y$93,16,0)&amp;"女子"&amp;VLOOKUP($A25,'④女子一覧表'!$C$14:$Y$93,17,0)))</f>
      </c>
      <c r="AD25" s="318">
        <f>IF($A25="","",IF(VLOOKUP($A25,'④女子一覧表'!$C$14:$Y$93,16,0)="","",VLOOKUP($A25,'④女子一覧表'!$C$14:$Y$93,18,0)))</f>
      </c>
      <c r="AE25" s="316">
        <f>IF($A25="","",IF(VLOOKUP($A25,'④女子一覧表'!$C$14:$Y$93,19,0)="","",VLOOKUP($A25,'④女子一覧表'!$C$14:$Y$93,19,0)&amp;"女子"&amp;VLOOKUP($A25,'④女子一覧表'!$C$14:$Y$93,20,0)))</f>
      </c>
      <c r="AF25" s="318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</c>
      <c r="B26" s="316">
        <f>IF($A26="","",VLOOKUP($A26,'選手登録'!$L$27:$V$106,7,0))</f>
      </c>
      <c r="C26" s="316">
        <f>IF($A26="","",VLOOKUP($A26,'選手登録'!$L$27:$V$106,8,0))</f>
      </c>
      <c r="D26" s="316">
        <f>IF($A26="","",VLOOKUP($A26,'選手登録'!$L$27:$V$106,9,0))</f>
      </c>
      <c r="E26" s="316">
        <f>IF($A26="","",VLOOKUP($A26,'選手登録'!$L$27:$V$106,5,0))</f>
      </c>
      <c r="F26" s="316">
        <f>IF($A26="","",VLOOKUP($A26,'選手登録'!$L$27:$V$106,11,0))</f>
      </c>
      <c r="G26" s="316">
        <f>IF($A26="","",VLOOKUP($A26,'選手登録'!$L$27:$V$106,2,0))</f>
      </c>
      <c r="H26" s="316">
        <f>IF($A26="","",VLOOKUP($A26,'選手登録'!$L$27:$V$106,3,0))</f>
      </c>
      <c r="I26" s="316">
        <f>IF($A26="","",VLOOKUP($A26,'選手登録'!$L$27:$V$106,10,0))</f>
      </c>
      <c r="J26" s="316">
        <f>IF($A26="","",'選手登録'!$C$9)</f>
      </c>
      <c r="K26" s="316"/>
      <c r="L26" s="316">
        <f>IF($A26="","",'選手登録'!$C$4)</f>
      </c>
      <c r="M26" s="316">
        <f>IF($A26="","",'選手登録'!$C$5)</f>
      </c>
      <c r="N26" s="316">
        <f>IF($A26="","",'選手登録'!$C$6)</f>
      </c>
      <c r="O26" s="316">
        <f>IF($A26="","",'選手登録'!$C$7)</f>
      </c>
      <c r="P26" s="316"/>
      <c r="Q26" s="316">
        <f>IF($A26="","",'選手登録'!$C$9)</f>
      </c>
      <c r="R26" s="316">
        <f>IF($A26="","",'選手登録'!$C$5)</f>
      </c>
      <c r="S26" s="316">
        <f>IF($A26="","",'選手登録'!$C$6)</f>
      </c>
      <c r="T26" s="316">
        <f>IF($A26="","",'選手登録'!$C$7)</f>
      </c>
      <c r="U26" s="316"/>
      <c r="V26" s="316"/>
      <c r="W26" s="316">
        <f>IF($A26="","",IF(VLOOKUP($A26,'④女子一覧表'!$C$14:$Y$93,7,0)="","",VLOOKUP($A26,'④女子一覧表'!$C$14:$Y$93,7,0)&amp;"女子"&amp;VLOOKUP($A26,'④女子一覧表'!$C$14:$Y$93,8,0)))</f>
      </c>
      <c r="X26" s="317">
        <f>IF($A26="","",IF(VLOOKUP($A26,'④女子一覧表'!$C$14:$Y$93,7,0)="","",VLOOKUP($A26,'④女子一覧表'!$C$14:$Y$93,9,0)))</f>
      </c>
      <c r="Y26" s="316">
        <f>IF($A26="","",IF(VLOOKUP($A26,'④女子一覧表'!$C$14:$Y$93,10,0)="","",VLOOKUP($A26,'④女子一覧表'!$C$14:$Y$93,10,0)&amp;"女子"&amp;VLOOKUP($A26,'④女子一覧表'!$C$14:$Y$93,11,0)))</f>
      </c>
      <c r="Z26" s="317">
        <f>IF($A26="","",IF(VLOOKUP($A26,'④女子一覧表'!$C$14:$Y$93,10,0)="","",VLOOKUP($A26,'④女子一覧表'!$C$14:$Y$93,12,0)))</f>
      </c>
      <c r="AA26" s="316">
        <f>IF($A26="","",IF(VLOOKUP($A26,'④女子一覧表'!$C$14:$Y$93,13,0)="","",VLOOKUP($A26,'④女子一覧表'!$C$14:$Y$93,13,0)&amp;"女子"&amp;VLOOKUP($A26,'④女子一覧表'!$C$14:$Y$93,14,0)))</f>
      </c>
      <c r="AB26" s="317">
        <f>IF($A26="","",IF(VLOOKUP($A26,'④女子一覧表'!$C$14:$Y$93,13,0)="","",VLOOKUP($A26,'④女子一覧表'!$C$14:$Y$93,15,0)))</f>
      </c>
      <c r="AC26" s="316">
        <f>IF($A26="","",IF(VLOOKUP($A26,'④女子一覧表'!$C$14:$Y$93,16,0)="","",VLOOKUP($A26,'④女子一覧表'!$C$14:$Y$93,16,0)&amp;"女子"&amp;VLOOKUP($A26,'④女子一覧表'!$C$14:$Y$93,17,0)))</f>
      </c>
      <c r="AD26" s="318">
        <f>IF($A26="","",IF(VLOOKUP($A26,'④女子一覧表'!$C$14:$Y$93,16,0)="","",VLOOKUP($A26,'④女子一覧表'!$C$14:$Y$93,18,0)))</f>
      </c>
      <c r="AE26" s="316">
        <f>IF($A26="","",IF(VLOOKUP($A26,'④女子一覧表'!$C$14:$Y$93,19,0)="","",VLOOKUP($A26,'④女子一覧表'!$C$14:$Y$93,19,0)&amp;"女子"&amp;VLOOKUP($A26,'④女子一覧表'!$C$14:$Y$93,20,0)))</f>
      </c>
      <c r="AF26" s="318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</c>
      <c r="B27" s="316">
        <f>IF($A27="","",VLOOKUP($A27,'選手登録'!$L$27:$V$106,7,0))</f>
      </c>
      <c r="C27" s="316">
        <f>IF($A27="","",VLOOKUP($A27,'選手登録'!$L$27:$V$106,8,0))</f>
      </c>
      <c r="D27" s="316">
        <f>IF($A27="","",VLOOKUP($A27,'選手登録'!$L$27:$V$106,9,0))</f>
      </c>
      <c r="E27" s="316">
        <f>IF($A27="","",VLOOKUP($A27,'選手登録'!$L$27:$V$106,5,0))</f>
      </c>
      <c r="F27" s="316">
        <f>IF($A27="","",VLOOKUP($A27,'選手登録'!$L$27:$V$106,11,0))</f>
      </c>
      <c r="G27" s="316">
        <f>IF($A27="","",VLOOKUP($A27,'選手登録'!$L$27:$V$106,2,0))</f>
      </c>
      <c r="H27" s="316">
        <f>IF($A27="","",VLOOKUP($A27,'選手登録'!$L$27:$V$106,3,0))</f>
      </c>
      <c r="I27" s="316">
        <f>IF($A27="","",VLOOKUP($A27,'選手登録'!$L$27:$V$106,10,0))</f>
      </c>
      <c r="J27" s="316">
        <f>IF($A27="","",'選手登録'!$C$9)</f>
      </c>
      <c r="K27" s="316"/>
      <c r="L27" s="316">
        <f>IF($A27="","",'選手登録'!$C$4)</f>
      </c>
      <c r="M27" s="316">
        <f>IF($A27="","",'選手登録'!$C$5)</f>
      </c>
      <c r="N27" s="316">
        <f>IF($A27="","",'選手登録'!$C$6)</f>
      </c>
      <c r="O27" s="316">
        <f>IF($A27="","",'選手登録'!$C$7)</f>
      </c>
      <c r="P27" s="316"/>
      <c r="Q27" s="316">
        <f>IF($A27="","",'選手登録'!$C$9)</f>
      </c>
      <c r="R27" s="316">
        <f>IF($A27="","",'選手登録'!$C$5)</f>
      </c>
      <c r="S27" s="316">
        <f>IF($A27="","",'選手登録'!$C$6)</f>
      </c>
      <c r="T27" s="316">
        <f>IF($A27="","",'選手登録'!$C$7)</f>
      </c>
      <c r="U27" s="316"/>
      <c r="V27" s="316"/>
      <c r="W27" s="316">
        <f>IF($A27="","",IF(VLOOKUP($A27,'④女子一覧表'!$C$14:$Y$93,7,0)="","",VLOOKUP($A27,'④女子一覧表'!$C$14:$Y$93,7,0)&amp;"女子"&amp;VLOOKUP($A27,'④女子一覧表'!$C$14:$Y$93,8,0)))</f>
      </c>
      <c r="X27" s="317">
        <f>IF($A27="","",IF(VLOOKUP($A27,'④女子一覧表'!$C$14:$Y$93,7,0)="","",VLOOKUP($A27,'④女子一覧表'!$C$14:$Y$93,9,0)))</f>
      </c>
      <c r="Y27" s="316">
        <f>IF($A27="","",IF(VLOOKUP($A27,'④女子一覧表'!$C$14:$Y$93,10,0)="","",VLOOKUP($A27,'④女子一覧表'!$C$14:$Y$93,10,0)&amp;"女子"&amp;VLOOKUP($A27,'④女子一覧表'!$C$14:$Y$93,11,0)))</f>
      </c>
      <c r="Z27" s="317">
        <f>IF($A27="","",IF(VLOOKUP($A27,'④女子一覧表'!$C$14:$Y$93,10,0)="","",VLOOKUP($A27,'④女子一覧表'!$C$14:$Y$93,12,0)))</f>
      </c>
      <c r="AA27" s="316">
        <f>IF($A27="","",IF(VLOOKUP($A27,'④女子一覧表'!$C$14:$Y$93,13,0)="","",VLOOKUP($A27,'④女子一覧表'!$C$14:$Y$93,13,0)&amp;"女子"&amp;VLOOKUP($A27,'④女子一覧表'!$C$14:$Y$93,14,0)))</f>
      </c>
      <c r="AB27" s="317">
        <f>IF($A27="","",IF(VLOOKUP($A27,'④女子一覧表'!$C$14:$Y$93,13,0)="","",VLOOKUP($A27,'④女子一覧表'!$C$14:$Y$93,15,0)))</f>
      </c>
      <c r="AC27" s="316">
        <f>IF($A27="","",IF(VLOOKUP($A27,'④女子一覧表'!$C$14:$Y$93,16,0)="","",VLOOKUP($A27,'④女子一覧表'!$C$14:$Y$93,16,0)&amp;"女子"&amp;VLOOKUP($A27,'④女子一覧表'!$C$14:$Y$93,17,0)))</f>
      </c>
      <c r="AD27" s="318">
        <f>IF($A27="","",IF(VLOOKUP($A27,'④女子一覧表'!$C$14:$Y$93,16,0)="","",VLOOKUP($A27,'④女子一覧表'!$C$14:$Y$93,18,0)))</f>
      </c>
      <c r="AE27" s="316">
        <f>IF($A27="","",IF(VLOOKUP($A27,'④女子一覧表'!$C$14:$Y$93,19,0)="","",VLOOKUP($A27,'④女子一覧表'!$C$14:$Y$93,19,0)&amp;"女子"&amp;VLOOKUP($A27,'④女子一覧表'!$C$14:$Y$93,20,0)))</f>
      </c>
      <c r="AF27" s="318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</c>
      <c r="B28" s="316">
        <f>IF($A28="","",VLOOKUP($A28,'選手登録'!$L$27:$V$106,7,0))</f>
      </c>
      <c r="C28" s="316">
        <f>IF($A28="","",VLOOKUP($A28,'選手登録'!$L$27:$V$106,8,0))</f>
      </c>
      <c r="D28" s="316">
        <f>IF($A28="","",VLOOKUP($A28,'選手登録'!$L$27:$V$106,9,0))</f>
      </c>
      <c r="E28" s="316">
        <f>IF($A28="","",VLOOKUP($A28,'選手登録'!$L$27:$V$106,5,0))</f>
      </c>
      <c r="F28" s="316">
        <f>IF($A28="","",VLOOKUP($A28,'選手登録'!$L$27:$V$106,11,0))</f>
      </c>
      <c r="G28" s="316">
        <f>IF($A28="","",VLOOKUP($A28,'選手登録'!$L$27:$V$106,2,0))</f>
      </c>
      <c r="H28" s="316">
        <f>IF($A28="","",VLOOKUP($A28,'選手登録'!$L$27:$V$106,3,0))</f>
      </c>
      <c r="I28" s="316">
        <f>IF($A28="","",VLOOKUP($A28,'選手登録'!$L$27:$V$106,10,0))</f>
      </c>
      <c r="J28" s="316">
        <f>IF($A28="","",'選手登録'!$C$9)</f>
      </c>
      <c r="K28" s="316"/>
      <c r="L28" s="316">
        <f>IF($A28="","",'選手登録'!$C$4)</f>
      </c>
      <c r="M28" s="316">
        <f>IF($A28="","",'選手登録'!$C$5)</f>
      </c>
      <c r="N28" s="316">
        <f>IF($A28="","",'選手登録'!$C$6)</f>
      </c>
      <c r="O28" s="316">
        <f>IF($A28="","",'選手登録'!$C$7)</f>
      </c>
      <c r="P28" s="316"/>
      <c r="Q28" s="316">
        <f>IF($A28="","",'選手登録'!$C$9)</f>
      </c>
      <c r="R28" s="316">
        <f>IF($A28="","",'選手登録'!$C$5)</f>
      </c>
      <c r="S28" s="316">
        <f>IF($A28="","",'選手登録'!$C$6)</f>
      </c>
      <c r="T28" s="316">
        <f>IF($A28="","",'選手登録'!$C$7)</f>
      </c>
      <c r="U28" s="316"/>
      <c r="V28" s="316"/>
      <c r="W28" s="316">
        <f>IF($A28="","",IF(VLOOKUP($A28,'④女子一覧表'!$C$14:$Y$93,7,0)="","",VLOOKUP($A28,'④女子一覧表'!$C$14:$Y$93,7,0)&amp;"女子"&amp;VLOOKUP($A28,'④女子一覧表'!$C$14:$Y$93,8,0)))</f>
      </c>
      <c r="X28" s="317">
        <f>IF($A28="","",IF(VLOOKUP($A28,'④女子一覧表'!$C$14:$Y$93,7,0)="","",VLOOKUP($A28,'④女子一覧表'!$C$14:$Y$93,9,0)))</f>
      </c>
      <c r="Y28" s="316">
        <f>IF($A28="","",IF(VLOOKUP($A28,'④女子一覧表'!$C$14:$Y$93,10,0)="","",VLOOKUP($A28,'④女子一覧表'!$C$14:$Y$93,10,0)&amp;"女子"&amp;VLOOKUP($A28,'④女子一覧表'!$C$14:$Y$93,11,0)))</f>
      </c>
      <c r="Z28" s="317">
        <f>IF($A28="","",IF(VLOOKUP($A28,'④女子一覧表'!$C$14:$Y$93,10,0)="","",VLOOKUP($A28,'④女子一覧表'!$C$14:$Y$93,12,0)))</f>
      </c>
      <c r="AA28" s="316">
        <f>IF($A28="","",IF(VLOOKUP($A28,'④女子一覧表'!$C$14:$Y$93,13,0)="","",VLOOKUP($A28,'④女子一覧表'!$C$14:$Y$93,13,0)&amp;"女子"&amp;VLOOKUP($A28,'④女子一覧表'!$C$14:$Y$93,14,0)))</f>
      </c>
      <c r="AB28" s="317">
        <f>IF($A28="","",IF(VLOOKUP($A28,'④女子一覧表'!$C$14:$Y$93,13,0)="","",VLOOKUP($A28,'④女子一覧表'!$C$14:$Y$93,15,0)))</f>
      </c>
      <c r="AC28" s="316">
        <f>IF($A28="","",IF(VLOOKUP($A28,'④女子一覧表'!$C$14:$Y$93,16,0)="","",VLOOKUP($A28,'④女子一覧表'!$C$14:$Y$93,16,0)&amp;"女子"&amp;VLOOKUP($A28,'④女子一覧表'!$C$14:$Y$93,17,0)))</f>
      </c>
      <c r="AD28" s="318">
        <f>IF($A28="","",IF(VLOOKUP($A28,'④女子一覧表'!$C$14:$Y$93,16,0)="","",VLOOKUP($A28,'④女子一覧表'!$C$14:$Y$93,18,0)))</f>
      </c>
      <c r="AE28" s="316">
        <f>IF($A28="","",IF(VLOOKUP($A28,'④女子一覧表'!$C$14:$Y$93,19,0)="","",VLOOKUP($A28,'④女子一覧表'!$C$14:$Y$93,19,0)&amp;"女子"&amp;VLOOKUP($A28,'④女子一覧表'!$C$14:$Y$93,20,0)))</f>
      </c>
      <c r="AF28" s="318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</c>
      <c r="B29" s="316">
        <f>IF($A29="","",VLOOKUP($A29,'選手登録'!$L$27:$V$106,7,0))</f>
      </c>
      <c r="C29" s="316">
        <f>IF($A29="","",VLOOKUP($A29,'選手登録'!$L$27:$V$106,8,0))</f>
      </c>
      <c r="D29" s="316">
        <f>IF($A29="","",VLOOKUP($A29,'選手登録'!$L$27:$V$106,9,0))</f>
      </c>
      <c r="E29" s="316">
        <f>IF($A29="","",VLOOKUP($A29,'選手登録'!$L$27:$V$106,5,0))</f>
      </c>
      <c r="F29" s="316">
        <f>IF($A29="","",VLOOKUP($A29,'選手登録'!$L$27:$V$106,11,0))</f>
      </c>
      <c r="G29" s="316">
        <f>IF($A29="","",VLOOKUP($A29,'選手登録'!$L$27:$V$106,2,0))</f>
      </c>
      <c r="H29" s="316">
        <f>IF($A29="","",VLOOKUP($A29,'選手登録'!$L$27:$V$106,3,0))</f>
      </c>
      <c r="I29" s="316">
        <f>IF($A29="","",VLOOKUP($A29,'選手登録'!$L$27:$V$106,10,0))</f>
      </c>
      <c r="J29" s="316">
        <f>IF($A29="","",'選手登録'!$C$9)</f>
      </c>
      <c r="K29" s="316"/>
      <c r="L29" s="316">
        <f>IF($A29="","",'選手登録'!$C$4)</f>
      </c>
      <c r="M29" s="316">
        <f>IF($A29="","",'選手登録'!$C$5)</f>
      </c>
      <c r="N29" s="316">
        <f>IF($A29="","",'選手登録'!$C$6)</f>
      </c>
      <c r="O29" s="316">
        <f>IF($A29="","",'選手登録'!$C$7)</f>
      </c>
      <c r="P29" s="316"/>
      <c r="Q29" s="316">
        <f>IF($A29="","",'選手登録'!$C$9)</f>
      </c>
      <c r="R29" s="316">
        <f>IF($A29="","",'選手登録'!$C$5)</f>
      </c>
      <c r="S29" s="316">
        <f>IF($A29="","",'選手登録'!$C$6)</f>
      </c>
      <c r="T29" s="316">
        <f>IF($A29="","",'選手登録'!$C$7)</f>
      </c>
      <c r="U29" s="316"/>
      <c r="V29" s="316"/>
      <c r="W29" s="316">
        <f>IF($A29="","",IF(VLOOKUP($A29,'④女子一覧表'!$C$14:$Y$93,7,0)="","",VLOOKUP($A29,'④女子一覧表'!$C$14:$Y$93,7,0)&amp;"女子"&amp;VLOOKUP($A29,'④女子一覧表'!$C$14:$Y$93,8,0)))</f>
      </c>
      <c r="X29" s="317">
        <f>IF($A29="","",IF(VLOOKUP($A29,'④女子一覧表'!$C$14:$Y$93,7,0)="","",VLOOKUP($A29,'④女子一覧表'!$C$14:$Y$93,9,0)))</f>
      </c>
      <c r="Y29" s="316">
        <f>IF($A29="","",IF(VLOOKUP($A29,'④女子一覧表'!$C$14:$Y$93,10,0)="","",VLOOKUP($A29,'④女子一覧表'!$C$14:$Y$93,10,0)&amp;"女子"&amp;VLOOKUP($A29,'④女子一覧表'!$C$14:$Y$93,11,0)))</f>
      </c>
      <c r="Z29" s="317">
        <f>IF($A29="","",IF(VLOOKUP($A29,'④女子一覧表'!$C$14:$Y$93,10,0)="","",VLOOKUP($A29,'④女子一覧表'!$C$14:$Y$93,12,0)))</f>
      </c>
      <c r="AA29" s="316">
        <f>IF($A29="","",IF(VLOOKUP($A29,'④女子一覧表'!$C$14:$Y$93,13,0)="","",VLOOKUP($A29,'④女子一覧表'!$C$14:$Y$93,13,0)&amp;"女子"&amp;VLOOKUP($A29,'④女子一覧表'!$C$14:$Y$93,14,0)))</f>
      </c>
      <c r="AB29" s="317">
        <f>IF($A29="","",IF(VLOOKUP($A29,'④女子一覧表'!$C$14:$Y$93,13,0)="","",VLOOKUP($A29,'④女子一覧表'!$C$14:$Y$93,15,0)))</f>
      </c>
      <c r="AC29" s="316">
        <f>IF($A29="","",IF(VLOOKUP($A29,'④女子一覧表'!$C$14:$Y$93,16,0)="","",VLOOKUP($A29,'④女子一覧表'!$C$14:$Y$93,16,0)&amp;"女子"&amp;VLOOKUP($A29,'④女子一覧表'!$C$14:$Y$93,17,0)))</f>
      </c>
      <c r="AD29" s="318">
        <f>IF($A29="","",IF(VLOOKUP($A29,'④女子一覧表'!$C$14:$Y$93,16,0)="","",VLOOKUP($A29,'④女子一覧表'!$C$14:$Y$93,18,0)))</f>
      </c>
      <c r="AE29" s="316">
        <f>IF($A29="","",IF(VLOOKUP($A29,'④女子一覧表'!$C$14:$Y$93,19,0)="","",VLOOKUP($A29,'④女子一覧表'!$C$14:$Y$93,19,0)&amp;"女子"&amp;VLOOKUP($A29,'④女子一覧表'!$C$14:$Y$93,20,0)))</f>
      </c>
      <c r="AF29" s="318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</c>
      <c r="B30" s="316">
        <f>IF($A30="","",VLOOKUP($A30,'選手登録'!$L$27:$V$106,7,0))</f>
      </c>
      <c r="C30" s="316">
        <f>IF($A30="","",VLOOKUP($A30,'選手登録'!$L$27:$V$106,8,0))</f>
      </c>
      <c r="D30" s="316">
        <f>IF($A30="","",VLOOKUP($A30,'選手登録'!$L$27:$V$106,9,0))</f>
      </c>
      <c r="E30" s="316">
        <f>IF($A30="","",VLOOKUP($A30,'選手登録'!$L$27:$V$106,5,0))</f>
      </c>
      <c r="F30" s="316">
        <f>IF($A30="","",VLOOKUP($A30,'選手登録'!$L$27:$V$106,11,0))</f>
      </c>
      <c r="G30" s="316">
        <f>IF($A30="","",VLOOKUP($A30,'選手登録'!$L$27:$V$106,2,0))</f>
      </c>
      <c r="H30" s="316">
        <f>IF($A30="","",VLOOKUP($A30,'選手登録'!$L$27:$V$106,3,0))</f>
      </c>
      <c r="I30" s="316">
        <f>IF($A30="","",VLOOKUP($A30,'選手登録'!$L$27:$V$106,10,0))</f>
      </c>
      <c r="J30" s="316">
        <f>IF($A30="","",'選手登録'!$C$9)</f>
      </c>
      <c r="K30" s="316"/>
      <c r="L30" s="316">
        <f>IF($A30="","",'選手登録'!$C$4)</f>
      </c>
      <c r="M30" s="316">
        <f>IF($A30="","",'選手登録'!$C$5)</f>
      </c>
      <c r="N30" s="316">
        <f>IF($A30="","",'選手登録'!$C$6)</f>
      </c>
      <c r="O30" s="316">
        <f>IF($A30="","",'選手登録'!$C$7)</f>
      </c>
      <c r="P30" s="316"/>
      <c r="Q30" s="316">
        <f>IF($A30="","",'選手登録'!$C$9)</f>
      </c>
      <c r="R30" s="316">
        <f>IF($A30="","",'選手登録'!$C$5)</f>
      </c>
      <c r="S30" s="316">
        <f>IF($A30="","",'選手登録'!$C$6)</f>
      </c>
      <c r="T30" s="316">
        <f>IF($A30="","",'選手登録'!$C$7)</f>
      </c>
      <c r="U30" s="316"/>
      <c r="V30" s="316"/>
      <c r="W30" s="316">
        <f>IF($A30="","",IF(VLOOKUP($A30,'④女子一覧表'!$C$14:$Y$93,7,0)="","",VLOOKUP($A30,'④女子一覧表'!$C$14:$Y$93,7,0)&amp;"女子"&amp;VLOOKUP($A30,'④女子一覧表'!$C$14:$Y$93,8,0)))</f>
      </c>
      <c r="X30" s="317">
        <f>IF($A30="","",IF(VLOOKUP($A30,'④女子一覧表'!$C$14:$Y$93,7,0)="","",VLOOKUP($A30,'④女子一覧表'!$C$14:$Y$93,9,0)))</f>
      </c>
      <c r="Y30" s="316">
        <f>IF($A30="","",IF(VLOOKUP($A30,'④女子一覧表'!$C$14:$Y$93,10,0)="","",VLOOKUP($A30,'④女子一覧表'!$C$14:$Y$93,10,0)&amp;"女子"&amp;VLOOKUP($A30,'④女子一覧表'!$C$14:$Y$93,11,0)))</f>
      </c>
      <c r="Z30" s="317">
        <f>IF($A30="","",IF(VLOOKUP($A30,'④女子一覧表'!$C$14:$Y$93,10,0)="","",VLOOKUP($A30,'④女子一覧表'!$C$14:$Y$93,12,0)))</f>
      </c>
      <c r="AA30" s="316">
        <f>IF($A30="","",IF(VLOOKUP($A30,'④女子一覧表'!$C$14:$Y$93,13,0)="","",VLOOKUP($A30,'④女子一覧表'!$C$14:$Y$93,13,0)&amp;"女子"&amp;VLOOKUP($A30,'④女子一覧表'!$C$14:$Y$93,14,0)))</f>
      </c>
      <c r="AB30" s="317">
        <f>IF($A30="","",IF(VLOOKUP($A30,'④女子一覧表'!$C$14:$Y$93,13,0)="","",VLOOKUP($A30,'④女子一覧表'!$C$14:$Y$93,15,0)))</f>
      </c>
      <c r="AC30" s="316">
        <f>IF($A30="","",IF(VLOOKUP($A30,'④女子一覧表'!$C$14:$Y$93,16,0)="","",VLOOKUP($A30,'④女子一覧表'!$C$14:$Y$93,16,0)&amp;"女子"&amp;VLOOKUP($A30,'④女子一覧表'!$C$14:$Y$93,17,0)))</f>
      </c>
      <c r="AD30" s="318">
        <f>IF($A30="","",IF(VLOOKUP($A30,'④女子一覧表'!$C$14:$Y$93,16,0)="","",VLOOKUP($A30,'④女子一覧表'!$C$14:$Y$93,18,0)))</f>
      </c>
      <c r="AE30" s="316">
        <f>IF($A30="","",IF(VLOOKUP($A30,'④女子一覧表'!$C$14:$Y$93,19,0)="","",VLOOKUP($A30,'④女子一覧表'!$C$14:$Y$93,19,0)&amp;"女子"&amp;VLOOKUP($A30,'④女子一覧表'!$C$14:$Y$93,20,0)))</f>
      </c>
      <c r="AF30" s="318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</c>
      <c r="B31" s="316">
        <f>IF($A31="","",VLOOKUP($A31,'選手登録'!$L$27:$V$106,7,0))</f>
      </c>
      <c r="C31" s="316">
        <f>IF($A31="","",VLOOKUP($A31,'選手登録'!$L$27:$V$106,8,0))</f>
      </c>
      <c r="D31" s="316">
        <f>IF($A31="","",VLOOKUP($A31,'選手登録'!$L$27:$V$106,9,0))</f>
      </c>
      <c r="E31" s="316">
        <f>IF($A31="","",VLOOKUP($A31,'選手登録'!$L$27:$V$106,5,0))</f>
      </c>
      <c r="F31" s="316">
        <f>IF($A31="","",VLOOKUP($A31,'選手登録'!$L$27:$V$106,11,0))</f>
      </c>
      <c r="G31" s="316">
        <f>IF($A31="","",VLOOKUP($A31,'選手登録'!$L$27:$V$106,2,0))</f>
      </c>
      <c r="H31" s="316">
        <f>IF($A31="","",VLOOKUP($A31,'選手登録'!$L$27:$V$106,3,0))</f>
      </c>
      <c r="I31" s="316">
        <f>IF($A31="","",VLOOKUP($A31,'選手登録'!$L$27:$V$106,10,0))</f>
      </c>
      <c r="J31" s="316">
        <f>IF($A31="","",'選手登録'!$C$9)</f>
      </c>
      <c r="K31" s="316"/>
      <c r="L31" s="316">
        <f>IF($A31="","",'選手登録'!$C$4)</f>
      </c>
      <c r="M31" s="316">
        <f>IF($A31="","",'選手登録'!$C$5)</f>
      </c>
      <c r="N31" s="316">
        <f>IF($A31="","",'選手登録'!$C$6)</f>
      </c>
      <c r="O31" s="316">
        <f>IF($A31="","",'選手登録'!$C$7)</f>
      </c>
      <c r="P31" s="316"/>
      <c r="Q31" s="316">
        <f>IF($A31="","",'選手登録'!$C$9)</f>
      </c>
      <c r="R31" s="316">
        <f>IF($A31="","",'選手登録'!$C$5)</f>
      </c>
      <c r="S31" s="316">
        <f>IF($A31="","",'選手登録'!$C$6)</f>
      </c>
      <c r="T31" s="316">
        <f>IF($A31="","",'選手登録'!$C$7)</f>
      </c>
      <c r="U31" s="316"/>
      <c r="V31" s="316"/>
      <c r="W31" s="316">
        <f>IF($A31="","",IF(VLOOKUP($A31,'④女子一覧表'!$C$14:$Y$93,7,0)="","",VLOOKUP($A31,'④女子一覧表'!$C$14:$Y$93,7,0)&amp;"女子"&amp;VLOOKUP($A31,'④女子一覧表'!$C$14:$Y$93,8,0)))</f>
      </c>
      <c r="X31" s="317">
        <f>IF($A31="","",IF(VLOOKUP($A31,'④女子一覧表'!$C$14:$Y$93,7,0)="","",VLOOKUP($A31,'④女子一覧表'!$C$14:$Y$93,9,0)))</f>
      </c>
      <c r="Y31" s="316">
        <f>IF($A31="","",IF(VLOOKUP($A31,'④女子一覧表'!$C$14:$Y$93,10,0)="","",VLOOKUP($A31,'④女子一覧表'!$C$14:$Y$93,10,0)&amp;"女子"&amp;VLOOKUP($A31,'④女子一覧表'!$C$14:$Y$93,11,0)))</f>
      </c>
      <c r="Z31" s="317">
        <f>IF($A31="","",IF(VLOOKUP($A31,'④女子一覧表'!$C$14:$Y$93,10,0)="","",VLOOKUP($A31,'④女子一覧表'!$C$14:$Y$93,12,0)))</f>
      </c>
      <c r="AA31" s="316">
        <f>IF($A31="","",IF(VLOOKUP($A31,'④女子一覧表'!$C$14:$Y$93,13,0)="","",VLOOKUP($A31,'④女子一覧表'!$C$14:$Y$93,13,0)&amp;"女子"&amp;VLOOKUP($A31,'④女子一覧表'!$C$14:$Y$93,14,0)))</f>
      </c>
      <c r="AB31" s="317">
        <f>IF($A31="","",IF(VLOOKUP($A31,'④女子一覧表'!$C$14:$Y$93,13,0)="","",VLOOKUP($A31,'④女子一覧表'!$C$14:$Y$93,15,0)))</f>
      </c>
      <c r="AC31" s="316">
        <f>IF($A31="","",IF(VLOOKUP($A31,'④女子一覧表'!$C$14:$Y$93,16,0)="","",VLOOKUP($A31,'④女子一覧表'!$C$14:$Y$93,16,0)&amp;"女子"&amp;VLOOKUP($A31,'④女子一覧表'!$C$14:$Y$93,17,0)))</f>
      </c>
      <c r="AD31" s="318">
        <f>IF($A31="","",IF(VLOOKUP($A31,'④女子一覧表'!$C$14:$Y$93,16,0)="","",VLOOKUP($A31,'④女子一覧表'!$C$14:$Y$93,18,0)))</f>
      </c>
      <c r="AE31" s="316">
        <f>IF($A31="","",IF(VLOOKUP($A31,'④女子一覧表'!$C$14:$Y$93,19,0)="","",VLOOKUP($A31,'④女子一覧表'!$C$14:$Y$93,19,0)&amp;"女子"&amp;VLOOKUP($A31,'④女子一覧表'!$C$14:$Y$93,20,0)))</f>
      </c>
      <c r="AF31" s="318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</c>
      <c r="B32" s="316">
        <f>IF($A32="","",VLOOKUP($A32,'選手登録'!$L$27:$V$106,7,0))</f>
      </c>
      <c r="C32" s="316">
        <f>IF($A32="","",VLOOKUP($A32,'選手登録'!$L$27:$V$106,8,0))</f>
      </c>
      <c r="D32" s="316">
        <f>IF($A32="","",VLOOKUP($A32,'選手登録'!$L$27:$V$106,9,0))</f>
      </c>
      <c r="E32" s="316">
        <f>IF($A32="","",VLOOKUP($A32,'選手登録'!$L$27:$V$106,5,0))</f>
      </c>
      <c r="F32" s="316">
        <f>IF($A32="","",VLOOKUP($A32,'選手登録'!$L$27:$V$106,11,0))</f>
      </c>
      <c r="G32" s="316">
        <f>IF($A32="","",VLOOKUP($A32,'選手登録'!$L$27:$V$106,2,0))</f>
      </c>
      <c r="H32" s="316">
        <f>IF($A32="","",VLOOKUP($A32,'選手登録'!$L$27:$V$106,3,0))</f>
      </c>
      <c r="I32" s="316">
        <f>IF($A32="","",VLOOKUP($A32,'選手登録'!$L$27:$V$106,10,0))</f>
      </c>
      <c r="J32" s="316">
        <f>IF($A32="","",'選手登録'!$C$9)</f>
      </c>
      <c r="K32" s="316"/>
      <c r="L32" s="316">
        <f>IF($A32="","",'選手登録'!$C$4)</f>
      </c>
      <c r="M32" s="316">
        <f>IF($A32="","",'選手登録'!$C$5)</f>
      </c>
      <c r="N32" s="316">
        <f>IF($A32="","",'選手登録'!$C$6)</f>
      </c>
      <c r="O32" s="316">
        <f>IF($A32="","",'選手登録'!$C$7)</f>
      </c>
      <c r="P32" s="316"/>
      <c r="Q32" s="316">
        <f>IF($A32="","",'選手登録'!$C$9)</f>
      </c>
      <c r="R32" s="316">
        <f>IF($A32="","",'選手登録'!$C$5)</f>
      </c>
      <c r="S32" s="316">
        <f>IF($A32="","",'選手登録'!$C$6)</f>
      </c>
      <c r="T32" s="316">
        <f>IF($A32="","",'選手登録'!$C$7)</f>
      </c>
      <c r="U32" s="316"/>
      <c r="V32" s="316"/>
      <c r="W32" s="316">
        <f>IF($A32="","",IF(VLOOKUP($A32,'④女子一覧表'!$C$14:$Y$93,7,0)="","",VLOOKUP($A32,'④女子一覧表'!$C$14:$Y$93,7,0)&amp;"女子"&amp;VLOOKUP($A32,'④女子一覧表'!$C$14:$Y$93,8,0)))</f>
      </c>
      <c r="X32" s="317">
        <f>IF($A32="","",IF(VLOOKUP($A32,'④女子一覧表'!$C$14:$Y$93,7,0)="","",VLOOKUP($A32,'④女子一覧表'!$C$14:$Y$93,9,0)))</f>
      </c>
      <c r="Y32" s="316">
        <f>IF($A32="","",IF(VLOOKUP($A32,'④女子一覧表'!$C$14:$Y$93,10,0)="","",VLOOKUP($A32,'④女子一覧表'!$C$14:$Y$93,10,0)&amp;"女子"&amp;VLOOKUP($A32,'④女子一覧表'!$C$14:$Y$93,11,0)))</f>
      </c>
      <c r="Z32" s="317">
        <f>IF($A32="","",IF(VLOOKUP($A32,'④女子一覧表'!$C$14:$Y$93,10,0)="","",VLOOKUP($A32,'④女子一覧表'!$C$14:$Y$93,12,0)))</f>
      </c>
      <c r="AA32" s="316">
        <f>IF($A32="","",IF(VLOOKUP($A32,'④女子一覧表'!$C$14:$Y$93,13,0)="","",VLOOKUP($A32,'④女子一覧表'!$C$14:$Y$93,13,0)&amp;"女子"&amp;VLOOKUP($A32,'④女子一覧表'!$C$14:$Y$93,14,0)))</f>
      </c>
      <c r="AB32" s="317">
        <f>IF($A32="","",IF(VLOOKUP($A32,'④女子一覧表'!$C$14:$Y$93,13,0)="","",VLOOKUP($A32,'④女子一覧表'!$C$14:$Y$93,15,0)))</f>
      </c>
      <c r="AC32" s="316">
        <f>IF($A32="","",IF(VLOOKUP($A32,'④女子一覧表'!$C$14:$Y$93,16,0)="","",VLOOKUP($A32,'④女子一覧表'!$C$14:$Y$93,16,0)&amp;"女子"&amp;VLOOKUP($A32,'④女子一覧表'!$C$14:$Y$93,17,0)))</f>
      </c>
      <c r="AD32" s="318">
        <f>IF($A32="","",IF(VLOOKUP($A32,'④女子一覧表'!$C$14:$Y$93,16,0)="","",VLOOKUP($A32,'④女子一覧表'!$C$14:$Y$93,18,0)))</f>
      </c>
      <c r="AE32" s="316">
        <f>IF($A32="","",IF(VLOOKUP($A32,'④女子一覧表'!$C$14:$Y$93,19,0)="","",VLOOKUP($A32,'④女子一覧表'!$C$14:$Y$93,19,0)&amp;"女子"&amp;VLOOKUP($A32,'④女子一覧表'!$C$14:$Y$93,20,0)))</f>
      </c>
      <c r="AF32" s="318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</c>
      <c r="B33" s="316">
        <f>IF($A33="","",VLOOKUP($A33,'選手登録'!$L$27:$V$106,7,0))</f>
      </c>
      <c r="C33" s="316">
        <f>IF($A33="","",VLOOKUP($A33,'選手登録'!$L$27:$V$106,8,0))</f>
      </c>
      <c r="D33" s="316">
        <f>IF($A33="","",VLOOKUP($A33,'選手登録'!$L$27:$V$106,9,0))</f>
      </c>
      <c r="E33" s="316">
        <f>IF($A33="","",VLOOKUP($A33,'選手登録'!$L$27:$V$106,5,0))</f>
      </c>
      <c r="F33" s="316">
        <f>IF($A33="","",VLOOKUP($A33,'選手登録'!$L$27:$V$106,11,0))</f>
      </c>
      <c r="G33" s="316">
        <f>IF($A33="","",VLOOKUP($A33,'選手登録'!$L$27:$V$106,2,0))</f>
      </c>
      <c r="H33" s="316">
        <f>IF($A33="","",VLOOKUP($A33,'選手登録'!$L$27:$V$106,3,0))</f>
      </c>
      <c r="I33" s="316">
        <f>IF($A33="","",VLOOKUP($A33,'選手登録'!$L$27:$V$106,10,0))</f>
      </c>
      <c r="J33" s="316">
        <f>IF($A33="","",'選手登録'!$C$9)</f>
      </c>
      <c r="K33" s="316"/>
      <c r="L33" s="316">
        <f>IF($A33="","",'選手登録'!$C$4)</f>
      </c>
      <c r="M33" s="316">
        <f>IF($A33="","",'選手登録'!$C$5)</f>
      </c>
      <c r="N33" s="316">
        <f>IF($A33="","",'選手登録'!$C$6)</f>
      </c>
      <c r="O33" s="316">
        <f>IF($A33="","",'選手登録'!$C$7)</f>
      </c>
      <c r="P33" s="316"/>
      <c r="Q33" s="316">
        <f>IF($A33="","",'選手登録'!$C$9)</f>
      </c>
      <c r="R33" s="316">
        <f>IF($A33="","",'選手登録'!$C$5)</f>
      </c>
      <c r="S33" s="316">
        <f>IF($A33="","",'選手登録'!$C$6)</f>
      </c>
      <c r="T33" s="316">
        <f>IF($A33="","",'選手登録'!$C$7)</f>
      </c>
      <c r="U33" s="316"/>
      <c r="V33" s="316"/>
      <c r="W33" s="316">
        <f>IF($A33="","",IF(VLOOKUP($A33,'④女子一覧表'!$C$14:$Y$93,7,0)="","",VLOOKUP($A33,'④女子一覧表'!$C$14:$Y$93,7,0)&amp;"女子"&amp;VLOOKUP($A33,'④女子一覧表'!$C$14:$Y$93,8,0)))</f>
      </c>
      <c r="X33" s="317">
        <f>IF($A33="","",IF(VLOOKUP($A33,'④女子一覧表'!$C$14:$Y$93,7,0)="","",VLOOKUP($A33,'④女子一覧表'!$C$14:$Y$93,9,0)))</f>
      </c>
      <c r="Y33" s="316">
        <f>IF($A33="","",IF(VLOOKUP($A33,'④女子一覧表'!$C$14:$Y$93,10,0)="","",VLOOKUP($A33,'④女子一覧表'!$C$14:$Y$93,10,0)&amp;"女子"&amp;VLOOKUP($A33,'④女子一覧表'!$C$14:$Y$93,11,0)))</f>
      </c>
      <c r="Z33" s="317">
        <f>IF($A33="","",IF(VLOOKUP($A33,'④女子一覧表'!$C$14:$Y$93,10,0)="","",VLOOKUP($A33,'④女子一覧表'!$C$14:$Y$93,12,0)))</f>
      </c>
      <c r="AA33" s="316">
        <f>IF($A33="","",IF(VLOOKUP($A33,'④女子一覧表'!$C$14:$Y$93,13,0)="","",VLOOKUP($A33,'④女子一覧表'!$C$14:$Y$93,13,0)&amp;"女子"&amp;VLOOKUP($A33,'④女子一覧表'!$C$14:$Y$93,14,0)))</f>
      </c>
      <c r="AB33" s="317">
        <f>IF($A33="","",IF(VLOOKUP($A33,'④女子一覧表'!$C$14:$Y$93,13,0)="","",VLOOKUP($A33,'④女子一覧表'!$C$14:$Y$93,15,0)))</f>
      </c>
      <c r="AC33" s="316">
        <f>IF($A33="","",IF(VLOOKUP($A33,'④女子一覧表'!$C$14:$Y$93,16,0)="","",VLOOKUP($A33,'④女子一覧表'!$C$14:$Y$93,16,0)&amp;"女子"&amp;VLOOKUP($A33,'④女子一覧表'!$C$14:$Y$93,17,0)))</f>
      </c>
      <c r="AD33" s="318">
        <f>IF($A33="","",IF(VLOOKUP($A33,'④女子一覧表'!$C$14:$Y$93,16,0)="","",VLOOKUP($A33,'④女子一覧表'!$C$14:$Y$93,18,0)))</f>
      </c>
      <c r="AE33" s="316">
        <f>IF($A33="","",IF(VLOOKUP($A33,'④女子一覧表'!$C$14:$Y$93,19,0)="","",VLOOKUP($A33,'④女子一覧表'!$C$14:$Y$93,19,0)&amp;"女子"&amp;VLOOKUP($A33,'④女子一覧表'!$C$14:$Y$93,20,0)))</f>
      </c>
      <c r="AF33" s="318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</c>
      <c r="B34" s="316">
        <f>IF($A34="","",VLOOKUP($A34,'選手登録'!$L$27:$V$106,7,0))</f>
      </c>
      <c r="C34" s="316">
        <f>IF($A34="","",VLOOKUP($A34,'選手登録'!$L$27:$V$106,8,0))</f>
      </c>
      <c r="D34" s="316">
        <f>IF($A34="","",VLOOKUP($A34,'選手登録'!$L$27:$V$106,9,0))</f>
      </c>
      <c r="E34" s="316">
        <f>IF($A34="","",VLOOKUP($A34,'選手登録'!$L$27:$V$106,5,0))</f>
      </c>
      <c r="F34" s="316">
        <f>IF($A34="","",VLOOKUP($A34,'選手登録'!$L$27:$V$106,11,0))</f>
      </c>
      <c r="G34" s="316">
        <f>IF($A34="","",VLOOKUP($A34,'選手登録'!$L$27:$V$106,2,0))</f>
      </c>
      <c r="H34" s="316">
        <f>IF($A34="","",VLOOKUP($A34,'選手登録'!$L$27:$V$106,3,0))</f>
      </c>
      <c r="I34" s="316">
        <f>IF($A34="","",VLOOKUP($A34,'選手登録'!$L$27:$V$106,10,0))</f>
      </c>
      <c r="J34" s="316">
        <f>IF($A34="","",'選手登録'!$C$9)</f>
      </c>
      <c r="K34" s="316"/>
      <c r="L34" s="316">
        <f>IF($A34="","",'選手登録'!$C$4)</f>
      </c>
      <c r="M34" s="316">
        <f>IF($A34="","",'選手登録'!$C$5)</f>
      </c>
      <c r="N34" s="316">
        <f>IF($A34="","",'選手登録'!$C$6)</f>
      </c>
      <c r="O34" s="316">
        <f>IF($A34="","",'選手登録'!$C$7)</f>
      </c>
      <c r="P34" s="316"/>
      <c r="Q34" s="316">
        <f>IF($A34="","",'選手登録'!$C$9)</f>
      </c>
      <c r="R34" s="316">
        <f>IF($A34="","",'選手登録'!$C$5)</f>
      </c>
      <c r="S34" s="316">
        <f>IF($A34="","",'選手登録'!$C$6)</f>
      </c>
      <c r="T34" s="316">
        <f>IF($A34="","",'選手登録'!$C$7)</f>
      </c>
      <c r="U34" s="316"/>
      <c r="V34" s="316"/>
      <c r="W34" s="316">
        <f>IF($A34="","",IF(VLOOKUP($A34,'④女子一覧表'!$C$14:$Y$93,7,0)="","",VLOOKUP($A34,'④女子一覧表'!$C$14:$Y$93,7,0)&amp;"女子"&amp;VLOOKUP($A34,'④女子一覧表'!$C$14:$Y$93,8,0)))</f>
      </c>
      <c r="X34" s="317">
        <f>IF($A34="","",IF(VLOOKUP($A34,'④女子一覧表'!$C$14:$Y$93,7,0)="","",VLOOKUP($A34,'④女子一覧表'!$C$14:$Y$93,9,0)))</f>
      </c>
      <c r="Y34" s="316">
        <f>IF($A34="","",IF(VLOOKUP($A34,'④女子一覧表'!$C$14:$Y$93,10,0)="","",VLOOKUP($A34,'④女子一覧表'!$C$14:$Y$93,10,0)&amp;"女子"&amp;VLOOKUP($A34,'④女子一覧表'!$C$14:$Y$93,11,0)))</f>
      </c>
      <c r="Z34" s="317">
        <f>IF($A34="","",IF(VLOOKUP($A34,'④女子一覧表'!$C$14:$Y$93,10,0)="","",VLOOKUP($A34,'④女子一覧表'!$C$14:$Y$93,12,0)))</f>
      </c>
      <c r="AA34" s="316">
        <f>IF($A34="","",IF(VLOOKUP($A34,'④女子一覧表'!$C$14:$Y$93,13,0)="","",VLOOKUP($A34,'④女子一覧表'!$C$14:$Y$93,13,0)&amp;"女子"&amp;VLOOKUP($A34,'④女子一覧表'!$C$14:$Y$93,14,0)))</f>
      </c>
      <c r="AB34" s="317">
        <f>IF($A34="","",IF(VLOOKUP($A34,'④女子一覧表'!$C$14:$Y$93,13,0)="","",VLOOKUP($A34,'④女子一覧表'!$C$14:$Y$93,15,0)))</f>
      </c>
      <c r="AC34" s="316">
        <f>IF($A34="","",IF(VLOOKUP($A34,'④女子一覧表'!$C$14:$Y$93,16,0)="","",VLOOKUP($A34,'④女子一覧表'!$C$14:$Y$93,16,0)&amp;"女子"&amp;VLOOKUP($A34,'④女子一覧表'!$C$14:$Y$93,17,0)))</f>
      </c>
      <c r="AD34" s="318">
        <f>IF($A34="","",IF(VLOOKUP($A34,'④女子一覧表'!$C$14:$Y$93,16,0)="","",VLOOKUP($A34,'④女子一覧表'!$C$14:$Y$93,18,0)))</f>
      </c>
      <c r="AE34" s="316">
        <f>IF($A34="","",IF(VLOOKUP($A34,'④女子一覧表'!$C$14:$Y$93,19,0)="","",VLOOKUP($A34,'④女子一覧表'!$C$14:$Y$93,19,0)&amp;"女子"&amp;VLOOKUP($A34,'④女子一覧表'!$C$14:$Y$93,20,0)))</f>
      </c>
      <c r="AF34" s="318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</c>
      <c r="B35" s="316">
        <f>IF($A35="","",VLOOKUP($A35,'選手登録'!$L$27:$V$106,7,0))</f>
      </c>
      <c r="C35" s="316">
        <f>IF($A35="","",VLOOKUP($A35,'選手登録'!$L$27:$V$106,8,0))</f>
      </c>
      <c r="D35" s="316">
        <f>IF($A35="","",VLOOKUP($A35,'選手登録'!$L$27:$V$106,9,0))</f>
      </c>
      <c r="E35" s="316">
        <f>IF($A35="","",VLOOKUP($A35,'選手登録'!$L$27:$V$106,5,0))</f>
      </c>
      <c r="F35" s="316">
        <f>IF($A35="","",VLOOKUP($A35,'選手登録'!$L$27:$V$106,11,0))</f>
      </c>
      <c r="G35" s="316">
        <f>IF($A35="","",VLOOKUP($A35,'選手登録'!$L$27:$V$106,2,0))</f>
      </c>
      <c r="H35" s="316">
        <f>IF($A35="","",VLOOKUP($A35,'選手登録'!$L$27:$V$106,3,0))</f>
      </c>
      <c r="I35" s="316">
        <f>IF($A35="","",VLOOKUP($A35,'選手登録'!$L$27:$V$106,10,0))</f>
      </c>
      <c r="J35" s="316">
        <f>IF($A35="","",'選手登録'!$C$9)</f>
      </c>
      <c r="K35" s="316"/>
      <c r="L35" s="316">
        <f>IF($A35="","",'選手登録'!$C$4)</f>
      </c>
      <c r="M35" s="316">
        <f>IF($A35="","",'選手登録'!$C$5)</f>
      </c>
      <c r="N35" s="316">
        <f>IF($A35="","",'選手登録'!$C$6)</f>
      </c>
      <c r="O35" s="316">
        <f>IF($A35="","",'選手登録'!$C$7)</f>
      </c>
      <c r="P35" s="316"/>
      <c r="Q35" s="316">
        <f>IF($A35="","",'選手登録'!$C$9)</f>
      </c>
      <c r="R35" s="316">
        <f>IF($A35="","",'選手登録'!$C$5)</f>
      </c>
      <c r="S35" s="316">
        <f>IF($A35="","",'選手登録'!$C$6)</f>
      </c>
      <c r="T35" s="316">
        <f>IF($A35="","",'選手登録'!$C$7)</f>
      </c>
      <c r="U35" s="316"/>
      <c r="V35" s="316"/>
      <c r="W35" s="316">
        <f>IF($A35="","",IF(VLOOKUP($A35,'④女子一覧表'!$C$14:$Y$93,7,0)="","",VLOOKUP($A35,'④女子一覧表'!$C$14:$Y$93,7,0)&amp;"女子"&amp;VLOOKUP($A35,'④女子一覧表'!$C$14:$Y$93,8,0)))</f>
      </c>
      <c r="X35" s="317">
        <f>IF($A35="","",IF(VLOOKUP($A35,'④女子一覧表'!$C$14:$Y$93,7,0)="","",VLOOKUP($A35,'④女子一覧表'!$C$14:$Y$93,9,0)))</f>
      </c>
      <c r="Y35" s="316">
        <f>IF($A35="","",IF(VLOOKUP($A35,'④女子一覧表'!$C$14:$Y$93,10,0)="","",VLOOKUP($A35,'④女子一覧表'!$C$14:$Y$93,10,0)&amp;"女子"&amp;VLOOKUP($A35,'④女子一覧表'!$C$14:$Y$93,11,0)))</f>
      </c>
      <c r="Z35" s="317">
        <f>IF($A35="","",IF(VLOOKUP($A35,'④女子一覧表'!$C$14:$Y$93,10,0)="","",VLOOKUP($A35,'④女子一覧表'!$C$14:$Y$93,12,0)))</f>
      </c>
      <c r="AA35" s="316">
        <f>IF($A35="","",IF(VLOOKUP($A35,'④女子一覧表'!$C$14:$Y$93,13,0)="","",VLOOKUP($A35,'④女子一覧表'!$C$14:$Y$93,13,0)&amp;"女子"&amp;VLOOKUP($A35,'④女子一覧表'!$C$14:$Y$93,14,0)))</f>
      </c>
      <c r="AB35" s="317">
        <f>IF($A35="","",IF(VLOOKUP($A35,'④女子一覧表'!$C$14:$Y$93,13,0)="","",VLOOKUP($A35,'④女子一覧表'!$C$14:$Y$93,15,0)))</f>
      </c>
      <c r="AC35" s="316">
        <f>IF($A35="","",IF(VLOOKUP($A35,'④女子一覧表'!$C$14:$Y$93,16,0)="","",VLOOKUP($A35,'④女子一覧表'!$C$14:$Y$93,16,0)&amp;"女子"&amp;VLOOKUP($A35,'④女子一覧表'!$C$14:$Y$93,17,0)))</f>
      </c>
      <c r="AD35" s="318">
        <f>IF($A35="","",IF(VLOOKUP($A35,'④女子一覧表'!$C$14:$Y$93,16,0)="","",VLOOKUP($A35,'④女子一覧表'!$C$14:$Y$93,18,0)))</f>
      </c>
      <c r="AE35" s="316">
        <f>IF($A35="","",IF(VLOOKUP($A35,'④女子一覧表'!$C$14:$Y$93,19,0)="","",VLOOKUP($A35,'④女子一覧表'!$C$14:$Y$93,19,0)&amp;"女子"&amp;VLOOKUP($A35,'④女子一覧表'!$C$14:$Y$93,20,0)))</f>
      </c>
      <c r="AF35" s="318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</c>
      <c r="B36" s="316">
        <f>IF($A36="","",VLOOKUP($A36,'選手登録'!$L$27:$V$106,7,0))</f>
      </c>
      <c r="C36" s="316">
        <f>IF($A36="","",VLOOKUP($A36,'選手登録'!$L$27:$V$106,8,0))</f>
      </c>
      <c r="D36" s="316">
        <f>IF($A36="","",VLOOKUP($A36,'選手登録'!$L$27:$V$106,9,0))</f>
      </c>
      <c r="E36" s="316">
        <f>IF($A36="","",VLOOKUP($A36,'選手登録'!$L$27:$V$106,5,0))</f>
      </c>
      <c r="F36" s="316">
        <f>IF($A36="","",VLOOKUP($A36,'選手登録'!$L$27:$V$106,11,0))</f>
      </c>
      <c r="G36" s="316">
        <f>IF($A36="","",VLOOKUP($A36,'選手登録'!$L$27:$V$106,2,0))</f>
      </c>
      <c r="H36" s="316">
        <f>IF($A36="","",VLOOKUP($A36,'選手登録'!$L$27:$V$106,3,0))</f>
      </c>
      <c r="I36" s="316">
        <f>IF($A36="","",VLOOKUP($A36,'選手登録'!$L$27:$V$106,10,0))</f>
      </c>
      <c r="J36" s="316">
        <f>IF($A36="","",'選手登録'!$C$9)</f>
      </c>
      <c r="K36" s="316"/>
      <c r="L36" s="316">
        <f>IF($A36="","",'選手登録'!$C$4)</f>
      </c>
      <c r="M36" s="316">
        <f>IF($A36="","",'選手登録'!$C$5)</f>
      </c>
      <c r="N36" s="316">
        <f>IF($A36="","",'選手登録'!$C$6)</f>
      </c>
      <c r="O36" s="316">
        <f>IF($A36="","",'選手登録'!$C$7)</f>
      </c>
      <c r="P36" s="316"/>
      <c r="Q36" s="316">
        <f>IF($A36="","",'選手登録'!$C$9)</f>
      </c>
      <c r="R36" s="316">
        <f>IF($A36="","",'選手登録'!$C$5)</f>
      </c>
      <c r="S36" s="316">
        <f>IF($A36="","",'選手登録'!$C$6)</f>
      </c>
      <c r="T36" s="316">
        <f>IF($A36="","",'選手登録'!$C$7)</f>
      </c>
      <c r="U36" s="316"/>
      <c r="V36" s="316"/>
      <c r="W36" s="316">
        <f>IF($A36="","",IF(VLOOKUP($A36,'④女子一覧表'!$C$14:$Y$93,7,0)="","",VLOOKUP($A36,'④女子一覧表'!$C$14:$Y$93,7,0)&amp;"女子"&amp;VLOOKUP($A36,'④女子一覧表'!$C$14:$Y$93,8,0)))</f>
      </c>
      <c r="X36" s="317">
        <f>IF($A36="","",IF(VLOOKUP($A36,'④女子一覧表'!$C$14:$Y$93,7,0)="","",VLOOKUP($A36,'④女子一覧表'!$C$14:$Y$93,9,0)))</f>
      </c>
      <c r="Y36" s="316">
        <f>IF($A36="","",IF(VLOOKUP($A36,'④女子一覧表'!$C$14:$Y$93,10,0)="","",VLOOKUP($A36,'④女子一覧表'!$C$14:$Y$93,10,0)&amp;"女子"&amp;VLOOKUP($A36,'④女子一覧表'!$C$14:$Y$93,11,0)))</f>
      </c>
      <c r="Z36" s="317">
        <f>IF($A36="","",IF(VLOOKUP($A36,'④女子一覧表'!$C$14:$Y$93,10,0)="","",VLOOKUP($A36,'④女子一覧表'!$C$14:$Y$93,12,0)))</f>
      </c>
      <c r="AA36" s="316">
        <f>IF($A36="","",IF(VLOOKUP($A36,'④女子一覧表'!$C$14:$Y$93,13,0)="","",VLOOKUP($A36,'④女子一覧表'!$C$14:$Y$93,13,0)&amp;"女子"&amp;VLOOKUP($A36,'④女子一覧表'!$C$14:$Y$93,14,0)))</f>
      </c>
      <c r="AB36" s="317">
        <f>IF($A36="","",IF(VLOOKUP($A36,'④女子一覧表'!$C$14:$Y$93,13,0)="","",VLOOKUP($A36,'④女子一覧表'!$C$14:$Y$93,15,0)))</f>
      </c>
      <c r="AC36" s="316">
        <f>IF($A36="","",IF(VLOOKUP($A36,'④女子一覧表'!$C$14:$Y$93,16,0)="","",VLOOKUP($A36,'④女子一覧表'!$C$14:$Y$93,16,0)&amp;"女子"&amp;VLOOKUP($A36,'④女子一覧表'!$C$14:$Y$93,17,0)))</f>
      </c>
      <c r="AD36" s="318">
        <f>IF($A36="","",IF(VLOOKUP($A36,'④女子一覧表'!$C$14:$Y$93,16,0)="","",VLOOKUP($A36,'④女子一覧表'!$C$14:$Y$93,18,0)))</f>
      </c>
      <c r="AE36" s="316">
        <f>IF($A36="","",IF(VLOOKUP($A36,'④女子一覧表'!$C$14:$Y$93,19,0)="","",VLOOKUP($A36,'④女子一覧表'!$C$14:$Y$93,19,0)&amp;"女子"&amp;VLOOKUP($A36,'④女子一覧表'!$C$14:$Y$93,20,0)))</f>
      </c>
      <c r="AF36" s="318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</c>
      <c r="B37" s="316">
        <f>IF($A37="","",VLOOKUP($A37,'選手登録'!$L$27:$V$106,7,0))</f>
      </c>
      <c r="C37" s="316">
        <f>IF($A37="","",VLOOKUP($A37,'選手登録'!$L$27:$V$106,8,0))</f>
      </c>
      <c r="D37" s="316">
        <f>IF($A37="","",VLOOKUP($A37,'選手登録'!$L$27:$V$106,9,0))</f>
      </c>
      <c r="E37" s="316">
        <f>IF($A37="","",VLOOKUP($A37,'選手登録'!$L$27:$V$106,5,0))</f>
      </c>
      <c r="F37" s="316">
        <f>IF($A37="","",VLOOKUP($A37,'選手登録'!$L$27:$V$106,11,0))</f>
      </c>
      <c r="G37" s="316">
        <f>IF($A37="","",VLOOKUP($A37,'選手登録'!$L$27:$V$106,2,0))</f>
      </c>
      <c r="H37" s="316">
        <f>IF($A37="","",VLOOKUP($A37,'選手登録'!$L$27:$V$106,3,0))</f>
      </c>
      <c r="I37" s="316">
        <f>IF($A37="","",VLOOKUP($A37,'選手登録'!$L$27:$V$106,10,0))</f>
      </c>
      <c r="J37" s="316">
        <f>IF($A37="","",'選手登録'!$C$9)</f>
      </c>
      <c r="K37" s="316"/>
      <c r="L37" s="316">
        <f>IF($A37="","",'選手登録'!$C$4)</f>
      </c>
      <c r="M37" s="316">
        <f>IF($A37="","",'選手登録'!$C$5)</f>
      </c>
      <c r="N37" s="316">
        <f>IF($A37="","",'選手登録'!$C$6)</f>
      </c>
      <c r="O37" s="316">
        <f>IF($A37="","",'選手登録'!$C$7)</f>
      </c>
      <c r="P37" s="316"/>
      <c r="Q37" s="316">
        <f>IF($A37="","",'選手登録'!$C$9)</f>
      </c>
      <c r="R37" s="316">
        <f>IF($A37="","",'選手登録'!$C$5)</f>
      </c>
      <c r="S37" s="316">
        <f>IF($A37="","",'選手登録'!$C$6)</f>
      </c>
      <c r="T37" s="316">
        <f>IF($A37="","",'選手登録'!$C$7)</f>
      </c>
      <c r="U37" s="316"/>
      <c r="V37" s="316"/>
      <c r="W37" s="316">
        <f>IF($A37="","",IF(VLOOKUP($A37,'④女子一覧表'!$C$14:$Y$93,7,0)="","",VLOOKUP($A37,'④女子一覧表'!$C$14:$Y$93,7,0)&amp;"女子"&amp;VLOOKUP($A37,'④女子一覧表'!$C$14:$Y$93,8,0)))</f>
      </c>
      <c r="X37" s="317">
        <f>IF($A37="","",IF(VLOOKUP($A37,'④女子一覧表'!$C$14:$Y$93,7,0)="","",VLOOKUP($A37,'④女子一覧表'!$C$14:$Y$93,9,0)))</f>
      </c>
      <c r="Y37" s="316">
        <f>IF($A37="","",IF(VLOOKUP($A37,'④女子一覧表'!$C$14:$Y$93,10,0)="","",VLOOKUP($A37,'④女子一覧表'!$C$14:$Y$93,10,0)&amp;"女子"&amp;VLOOKUP($A37,'④女子一覧表'!$C$14:$Y$93,11,0)))</f>
      </c>
      <c r="Z37" s="317">
        <f>IF($A37="","",IF(VLOOKUP($A37,'④女子一覧表'!$C$14:$Y$93,10,0)="","",VLOOKUP($A37,'④女子一覧表'!$C$14:$Y$93,12,0)))</f>
      </c>
      <c r="AA37" s="316">
        <f>IF($A37="","",IF(VLOOKUP($A37,'④女子一覧表'!$C$14:$Y$93,13,0)="","",VLOOKUP($A37,'④女子一覧表'!$C$14:$Y$93,13,0)&amp;"女子"&amp;VLOOKUP($A37,'④女子一覧表'!$C$14:$Y$93,14,0)))</f>
      </c>
      <c r="AB37" s="317">
        <f>IF($A37="","",IF(VLOOKUP($A37,'④女子一覧表'!$C$14:$Y$93,13,0)="","",VLOOKUP($A37,'④女子一覧表'!$C$14:$Y$93,15,0)))</f>
      </c>
      <c r="AC37" s="316">
        <f>IF($A37="","",IF(VLOOKUP($A37,'④女子一覧表'!$C$14:$Y$93,16,0)="","",VLOOKUP($A37,'④女子一覧表'!$C$14:$Y$93,16,0)&amp;"女子"&amp;VLOOKUP($A37,'④女子一覧表'!$C$14:$Y$93,17,0)))</f>
      </c>
      <c r="AD37" s="318">
        <f>IF($A37="","",IF(VLOOKUP($A37,'④女子一覧表'!$C$14:$Y$93,16,0)="","",VLOOKUP($A37,'④女子一覧表'!$C$14:$Y$93,18,0)))</f>
      </c>
      <c r="AE37" s="316">
        <f>IF($A37="","",IF(VLOOKUP($A37,'④女子一覧表'!$C$14:$Y$93,19,0)="","",VLOOKUP($A37,'④女子一覧表'!$C$14:$Y$93,19,0)&amp;"女子"&amp;VLOOKUP($A37,'④女子一覧表'!$C$14:$Y$93,20,0)))</f>
      </c>
      <c r="AF37" s="318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</c>
      <c r="B38" s="316">
        <f>IF($A38="","",VLOOKUP($A38,'選手登録'!$L$27:$V$106,7,0))</f>
      </c>
      <c r="C38" s="316">
        <f>IF($A38="","",VLOOKUP($A38,'選手登録'!$L$27:$V$106,8,0))</f>
      </c>
      <c r="D38" s="316">
        <f>IF($A38="","",VLOOKUP($A38,'選手登録'!$L$27:$V$106,9,0))</f>
      </c>
      <c r="E38" s="316">
        <f>IF($A38="","",VLOOKUP($A38,'選手登録'!$L$27:$V$106,5,0))</f>
      </c>
      <c r="F38" s="316">
        <f>IF($A38="","",VLOOKUP($A38,'選手登録'!$L$27:$V$106,11,0))</f>
      </c>
      <c r="G38" s="316">
        <f>IF($A38="","",VLOOKUP($A38,'選手登録'!$L$27:$V$106,2,0))</f>
      </c>
      <c r="H38" s="316">
        <f>IF($A38="","",VLOOKUP($A38,'選手登録'!$L$27:$V$106,3,0))</f>
      </c>
      <c r="I38" s="316">
        <f>IF($A38="","",VLOOKUP($A38,'選手登録'!$L$27:$V$106,10,0))</f>
      </c>
      <c r="J38" s="316">
        <f>IF($A38="","",'選手登録'!$C$9)</f>
      </c>
      <c r="K38" s="316"/>
      <c r="L38" s="316">
        <f>IF($A38="","",'選手登録'!$C$4)</f>
      </c>
      <c r="M38" s="316">
        <f>IF($A38="","",'選手登録'!$C$5)</f>
      </c>
      <c r="N38" s="316">
        <f>IF($A38="","",'選手登録'!$C$6)</f>
      </c>
      <c r="O38" s="316">
        <f>IF($A38="","",'選手登録'!$C$7)</f>
      </c>
      <c r="P38" s="316"/>
      <c r="Q38" s="316">
        <f>IF($A38="","",'選手登録'!$C$9)</f>
      </c>
      <c r="R38" s="316">
        <f>IF($A38="","",'選手登録'!$C$5)</f>
      </c>
      <c r="S38" s="316">
        <f>IF($A38="","",'選手登録'!$C$6)</f>
      </c>
      <c r="T38" s="316">
        <f>IF($A38="","",'選手登録'!$C$7)</f>
      </c>
      <c r="U38" s="316"/>
      <c r="V38" s="316"/>
      <c r="W38" s="316">
        <f>IF($A38="","",IF(VLOOKUP($A38,'④女子一覧表'!$C$14:$Y$93,7,0)="","",VLOOKUP($A38,'④女子一覧表'!$C$14:$Y$93,7,0)&amp;"女子"&amp;VLOOKUP($A38,'④女子一覧表'!$C$14:$Y$93,8,0)))</f>
      </c>
      <c r="X38" s="317">
        <f>IF($A38="","",IF(VLOOKUP($A38,'④女子一覧表'!$C$14:$Y$93,7,0)="","",VLOOKUP($A38,'④女子一覧表'!$C$14:$Y$93,9,0)))</f>
      </c>
      <c r="Y38" s="316">
        <f>IF($A38="","",IF(VLOOKUP($A38,'④女子一覧表'!$C$14:$Y$93,10,0)="","",VLOOKUP($A38,'④女子一覧表'!$C$14:$Y$93,10,0)&amp;"女子"&amp;VLOOKUP($A38,'④女子一覧表'!$C$14:$Y$93,11,0)))</f>
      </c>
      <c r="Z38" s="317">
        <f>IF($A38="","",IF(VLOOKUP($A38,'④女子一覧表'!$C$14:$Y$93,10,0)="","",VLOOKUP($A38,'④女子一覧表'!$C$14:$Y$93,12,0)))</f>
      </c>
      <c r="AA38" s="316">
        <f>IF($A38="","",IF(VLOOKUP($A38,'④女子一覧表'!$C$14:$Y$93,13,0)="","",VLOOKUP($A38,'④女子一覧表'!$C$14:$Y$93,13,0)&amp;"女子"&amp;VLOOKUP($A38,'④女子一覧表'!$C$14:$Y$93,14,0)))</f>
      </c>
      <c r="AB38" s="317">
        <f>IF($A38="","",IF(VLOOKUP($A38,'④女子一覧表'!$C$14:$Y$93,13,0)="","",VLOOKUP($A38,'④女子一覧表'!$C$14:$Y$93,15,0)))</f>
      </c>
      <c r="AC38" s="316">
        <f>IF($A38="","",IF(VLOOKUP($A38,'④女子一覧表'!$C$14:$Y$93,16,0)="","",VLOOKUP($A38,'④女子一覧表'!$C$14:$Y$93,16,0)&amp;"女子"&amp;VLOOKUP($A38,'④女子一覧表'!$C$14:$Y$93,17,0)))</f>
      </c>
      <c r="AD38" s="318">
        <f>IF($A38="","",IF(VLOOKUP($A38,'④女子一覧表'!$C$14:$Y$93,16,0)="","",VLOOKUP($A38,'④女子一覧表'!$C$14:$Y$93,18,0)))</f>
      </c>
      <c r="AE38" s="316">
        <f>IF($A38="","",IF(VLOOKUP($A38,'④女子一覧表'!$C$14:$Y$93,19,0)="","",VLOOKUP($A38,'④女子一覧表'!$C$14:$Y$93,19,0)&amp;"女子"&amp;VLOOKUP($A38,'④女子一覧表'!$C$14:$Y$93,20,0)))</f>
      </c>
      <c r="AF38" s="318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</c>
      <c r="B39" s="316">
        <f>IF($A39="","",VLOOKUP($A39,'選手登録'!$L$27:$V$106,7,0))</f>
      </c>
      <c r="C39" s="316">
        <f>IF($A39="","",VLOOKUP($A39,'選手登録'!$L$27:$V$106,8,0))</f>
      </c>
      <c r="D39" s="316">
        <f>IF($A39="","",VLOOKUP($A39,'選手登録'!$L$27:$V$106,9,0))</f>
      </c>
      <c r="E39" s="316">
        <f>IF($A39="","",VLOOKUP($A39,'選手登録'!$L$27:$V$106,5,0))</f>
      </c>
      <c r="F39" s="316">
        <f>IF($A39="","",VLOOKUP($A39,'選手登録'!$L$27:$V$106,11,0))</f>
      </c>
      <c r="G39" s="316">
        <f>IF($A39="","",VLOOKUP($A39,'選手登録'!$L$27:$V$106,2,0))</f>
      </c>
      <c r="H39" s="316">
        <f>IF($A39="","",VLOOKUP($A39,'選手登録'!$L$27:$V$106,3,0))</f>
      </c>
      <c r="I39" s="316">
        <f>IF($A39="","",VLOOKUP($A39,'選手登録'!$L$27:$V$106,10,0))</f>
      </c>
      <c r="J39" s="316">
        <f>IF($A39="","",'選手登録'!$C$9)</f>
      </c>
      <c r="K39" s="316"/>
      <c r="L39" s="316">
        <f>IF($A39="","",'選手登録'!$C$4)</f>
      </c>
      <c r="M39" s="316">
        <f>IF($A39="","",'選手登録'!$C$5)</f>
      </c>
      <c r="N39" s="316">
        <f>IF($A39="","",'選手登録'!$C$6)</f>
      </c>
      <c r="O39" s="316">
        <f>IF($A39="","",'選手登録'!$C$7)</f>
      </c>
      <c r="P39" s="316"/>
      <c r="Q39" s="316">
        <f>IF($A39="","",'選手登録'!$C$9)</f>
      </c>
      <c r="R39" s="316">
        <f>IF($A39="","",'選手登録'!$C$5)</f>
      </c>
      <c r="S39" s="316">
        <f>IF($A39="","",'選手登録'!$C$6)</f>
      </c>
      <c r="T39" s="316">
        <f>IF($A39="","",'選手登録'!$C$7)</f>
      </c>
      <c r="U39" s="316"/>
      <c r="V39" s="316"/>
      <c r="W39" s="316">
        <f>IF($A39="","",IF(VLOOKUP($A39,'④女子一覧表'!$C$14:$Y$93,7,0)="","",VLOOKUP($A39,'④女子一覧表'!$C$14:$Y$93,7,0)&amp;"女子"&amp;VLOOKUP($A39,'④女子一覧表'!$C$14:$Y$93,8,0)))</f>
      </c>
      <c r="X39" s="317">
        <f>IF($A39="","",IF(VLOOKUP($A39,'④女子一覧表'!$C$14:$Y$93,7,0)="","",VLOOKUP($A39,'④女子一覧表'!$C$14:$Y$93,9,0)))</f>
      </c>
      <c r="Y39" s="316">
        <f>IF($A39="","",IF(VLOOKUP($A39,'④女子一覧表'!$C$14:$Y$93,10,0)="","",VLOOKUP($A39,'④女子一覧表'!$C$14:$Y$93,10,0)&amp;"女子"&amp;VLOOKUP($A39,'④女子一覧表'!$C$14:$Y$93,11,0)))</f>
      </c>
      <c r="Z39" s="317">
        <f>IF($A39="","",IF(VLOOKUP($A39,'④女子一覧表'!$C$14:$Y$93,10,0)="","",VLOOKUP($A39,'④女子一覧表'!$C$14:$Y$93,12,0)))</f>
      </c>
      <c r="AA39" s="316">
        <f>IF($A39="","",IF(VLOOKUP($A39,'④女子一覧表'!$C$14:$Y$93,13,0)="","",VLOOKUP($A39,'④女子一覧表'!$C$14:$Y$93,13,0)&amp;"女子"&amp;VLOOKUP($A39,'④女子一覧表'!$C$14:$Y$93,14,0)))</f>
      </c>
      <c r="AB39" s="317">
        <f>IF($A39="","",IF(VLOOKUP($A39,'④女子一覧表'!$C$14:$Y$93,13,0)="","",VLOOKUP($A39,'④女子一覧表'!$C$14:$Y$93,15,0)))</f>
      </c>
      <c r="AC39" s="316">
        <f>IF($A39="","",IF(VLOOKUP($A39,'④女子一覧表'!$C$14:$Y$93,16,0)="","",VLOOKUP($A39,'④女子一覧表'!$C$14:$Y$93,16,0)&amp;"女子"&amp;VLOOKUP($A39,'④女子一覧表'!$C$14:$Y$93,17,0)))</f>
      </c>
      <c r="AD39" s="318">
        <f>IF($A39="","",IF(VLOOKUP($A39,'④女子一覧表'!$C$14:$Y$93,16,0)="","",VLOOKUP($A39,'④女子一覧表'!$C$14:$Y$93,18,0)))</f>
      </c>
      <c r="AE39" s="316">
        <f>IF($A39="","",IF(VLOOKUP($A39,'④女子一覧表'!$C$14:$Y$93,19,0)="","",VLOOKUP($A39,'④女子一覧表'!$C$14:$Y$93,19,0)&amp;"女子"&amp;VLOOKUP($A39,'④女子一覧表'!$C$14:$Y$93,20,0)))</f>
      </c>
      <c r="AF39" s="318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</c>
      <c r="B40" s="316">
        <f>IF($A40="","",VLOOKUP($A40,'選手登録'!$L$27:$V$106,7,0))</f>
      </c>
      <c r="C40" s="316">
        <f>IF($A40="","",VLOOKUP($A40,'選手登録'!$L$27:$V$106,8,0))</f>
      </c>
      <c r="D40" s="316">
        <f>IF($A40="","",VLOOKUP($A40,'選手登録'!$L$27:$V$106,9,0))</f>
      </c>
      <c r="E40" s="316">
        <f>IF($A40="","",VLOOKUP($A40,'選手登録'!$L$27:$V$106,5,0))</f>
      </c>
      <c r="F40" s="316">
        <f>IF($A40="","",VLOOKUP($A40,'選手登録'!$L$27:$V$106,11,0))</f>
      </c>
      <c r="G40" s="316">
        <f>IF($A40="","",VLOOKUP($A40,'選手登録'!$L$27:$V$106,2,0))</f>
      </c>
      <c r="H40" s="316">
        <f>IF($A40="","",VLOOKUP($A40,'選手登録'!$L$27:$V$106,3,0))</f>
      </c>
      <c r="I40" s="316">
        <f>IF($A40="","",VLOOKUP($A40,'選手登録'!$L$27:$V$106,10,0))</f>
      </c>
      <c r="J40" s="316">
        <f>IF($A40="","",'選手登録'!$C$9)</f>
      </c>
      <c r="K40" s="316"/>
      <c r="L40" s="316">
        <f>IF($A40="","",'選手登録'!$C$4)</f>
      </c>
      <c r="M40" s="316">
        <f>IF($A40="","",'選手登録'!$C$5)</f>
      </c>
      <c r="N40" s="316">
        <f>IF($A40="","",'選手登録'!$C$6)</f>
      </c>
      <c r="O40" s="316">
        <f>IF($A40="","",'選手登録'!$C$7)</f>
      </c>
      <c r="P40" s="316"/>
      <c r="Q40" s="316">
        <f>IF($A40="","",'選手登録'!$C$9)</f>
      </c>
      <c r="R40" s="316">
        <f>IF($A40="","",'選手登録'!$C$5)</f>
      </c>
      <c r="S40" s="316">
        <f>IF($A40="","",'選手登録'!$C$6)</f>
      </c>
      <c r="T40" s="316">
        <f>IF($A40="","",'選手登録'!$C$7)</f>
      </c>
      <c r="U40" s="316"/>
      <c r="V40" s="316"/>
      <c r="W40" s="316">
        <f>IF($A40="","",IF(VLOOKUP($A40,'④女子一覧表'!$C$14:$Y$93,7,0)="","",VLOOKUP($A40,'④女子一覧表'!$C$14:$Y$93,7,0)&amp;"女子"&amp;VLOOKUP($A40,'④女子一覧表'!$C$14:$Y$93,8,0)))</f>
      </c>
      <c r="X40" s="317">
        <f>IF($A40="","",IF(VLOOKUP($A40,'④女子一覧表'!$C$14:$Y$93,7,0)="","",VLOOKUP($A40,'④女子一覧表'!$C$14:$Y$93,9,0)))</f>
      </c>
      <c r="Y40" s="316">
        <f>IF($A40="","",IF(VLOOKUP($A40,'④女子一覧表'!$C$14:$Y$93,10,0)="","",VLOOKUP($A40,'④女子一覧表'!$C$14:$Y$93,10,0)&amp;"女子"&amp;VLOOKUP($A40,'④女子一覧表'!$C$14:$Y$93,11,0)))</f>
      </c>
      <c r="Z40" s="317">
        <f>IF($A40="","",IF(VLOOKUP($A40,'④女子一覧表'!$C$14:$Y$93,10,0)="","",VLOOKUP($A40,'④女子一覧表'!$C$14:$Y$93,12,0)))</f>
      </c>
      <c r="AA40" s="316">
        <f>IF($A40="","",IF(VLOOKUP($A40,'④女子一覧表'!$C$14:$Y$93,13,0)="","",VLOOKUP($A40,'④女子一覧表'!$C$14:$Y$93,13,0)&amp;"女子"&amp;VLOOKUP($A40,'④女子一覧表'!$C$14:$Y$93,14,0)))</f>
      </c>
      <c r="AB40" s="317">
        <f>IF($A40="","",IF(VLOOKUP($A40,'④女子一覧表'!$C$14:$Y$93,13,0)="","",VLOOKUP($A40,'④女子一覧表'!$C$14:$Y$93,15,0)))</f>
      </c>
      <c r="AC40" s="316">
        <f>IF($A40="","",IF(VLOOKUP($A40,'④女子一覧表'!$C$14:$Y$93,16,0)="","",VLOOKUP($A40,'④女子一覧表'!$C$14:$Y$93,16,0)&amp;"女子"&amp;VLOOKUP($A40,'④女子一覧表'!$C$14:$Y$93,17,0)))</f>
      </c>
      <c r="AD40" s="318">
        <f>IF($A40="","",IF(VLOOKUP($A40,'④女子一覧表'!$C$14:$Y$93,16,0)="","",VLOOKUP($A40,'④女子一覧表'!$C$14:$Y$93,18,0)))</f>
      </c>
      <c r="AE40" s="316">
        <f>IF($A40="","",IF(VLOOKUP($A40,'④女子一覧表'!$C$14:$Y$93,19,0)="","",VLOOKUP($A40,'④女子一覧表'!$C$14:$Y$93,19,0)&amp;"女子"&amp;VLOOKUP($A40,'④女子一覧表'!$C$14:$Y$93,20,0)))</f>
      </c>
      <c r="AF40" s="318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</c>
      <c r="B41" s="316">
        <f>IF($A41="","",VLOOKUP($A41,'選手登録'!$L$27:$V$106,7,0))</f>
      </c>
      <c r="C41" s="316">
        <f>IF($A41="","",VLOOKUP($A41,'選手登録'!$L$27:$V$106,8,0))</f>
      </c>
      <c r="D41" s="316">
        <f>IF($A41="","",VLOOKUP($A41,'選手登録'!$L$27:$V$106,9,0))</f>
      </c>
      <c r="E41" s="316">
        <f>IF($A41="","",VLOOKUP($A41,'選手登録'!$L$27:$V$106,5,0))</f>
      </c>
      <c r="F41" s="316">
        <f>IF($A41="","",VLOOKUP($A41,'選手登録'!$L$27:$V$106,11,0))</f>
      </c>
      <c r="G41" s="316">
        <f>IF($A41="","",VLOOKUP($A41,'選手登録'!$L$27:$V$106,2,0))</f>
      </c>
      <c r="H41" s="316">
        <f>IF($A41="","",VLOOKUP($A41,'選手登録'!$L$27:$V$106,3,0))</f>
      </c>
      <c r="I41" s="316">
        <f>IF($A41="","",VLOOKUP($A41,'選手登録'!$L$27:$V$106,10,0))</f>
      </c>
      <c r="J41" s="316">
        <f>IF($A41="","",'選手登録'!$C$9)</f>
      </c>
      <c r="K41" s="316"/>
      <c r="L41" s="316">
        <f>IF($A41="","",'選手登録'!$C$4)</f>
      </c>
      <c r="M41" s="316">
        <f>IF($A41="","",'選手登録'!$C$5)</f>
      </c>
      <c r="N41" s="316">
        <f>IF($A41="","",'選手登録'!$C$6)</f>
      </c>
      <c r="O41" s="316">
        <f>IF($A41="","",'選手登録'!$C$7)</f>
      </c>
      <c r="P41" s="316"/>
      <c r="Q41" s="316">
        <f>IF($A41="","",'選手登録'!$C$9)</f>
      </c>
      <c r="R41" s="316">
        <f>IF($A41="","",'選手登録'!$C$5)</f>
      </c>
      <c r="S41" s="316">
        <f>IF($A41="","",'選手登録'!$C$6)</f>
      </c>
      <c r="T41" s="316">
        <f>IF($A41="","",'選手登録'!$C$7)</f>
      </c>
      <c r="U41" s="316"/>
      <c r="V41" s="316"/>
      <c r="W41" s="316">
        <f>IF($A41="","",IF(VLOOKUP($A41,'④女子一覧表'!$C$14:$Y$93,7,0)="","",VLOOKUP($A41,'④女子一覧表'!$C$14:$Y$93,7,0)&amp;"女子"&amp;VLOOKUP($A41,'④女子一覧表'!$C$14:$Y$93,8,0)))</f>
      </c>
      <c r="X41" s="317">
        <f>IF($A41="","",IF(VLOOKUP($A41,'④女子一覧表'!$C$14:$Y$93,7,0)="","",VLOOKUP($A41,'④女子一覧表'!$C$14:$Y$93,9,0)))</f>
      </c>
      <c r="Y41" s="316">
        <f>IF($A41="","",IF(VLOOKUP($A41,'④女子一覧表'!$C$14:$Y$93,10,0)="","",VLOOKUP($A41,'④女子一覧表'!$C$14:$Y$93,10,0)&amp;"女子"&amp;VLOOKUP($A41,'④女子一覧表'!$C$14:$Y$93,11,0)))</f>
      </c>
      <c r="Z41" s="317">
        <f>IF($A41="","",IF(VLOOKUP($A41,'④女子一覧表'!$C$14:$Y$93,10,0)="","",VLOOKUP($A41,'④女子一覧表'!$C$14:$Y$93,12,0)))</f>
      </c>
      <c r="AA41" s="316">
        <f>IF($A41="","",IF(VLOOKUP($A41,'④女子一覧表'!$C$14:$Y$93,13,0)="","",VLOOKUP($A41,'④女子一覧表'!$C$14:$Y$93,13,0)&amp;"女子"&amp;VLOOKUP($A41,'④女子一覧表'!$C$14:$Y$93,14,0)))</f>
      </c>
      <c r="AB41" s="317">
        <f>IF($A41="","",IF(VLOOKUP($A41,'④女子一覧表'!$C$14:$Y$93,13,0)="","",VLOOKUP($A41,'④女子一覧表'!$C$14:$Y$93,15,0)))</f>
      </c>
      <c r="AC41" s="316">
        <f>IF($A41="","",IF(VLOOKUP($A41,'④女子一覧表'!$C$14:$Y$93,16,0)="","",VLOOKUP($A41,'④女子一覧表'!$C$14:$Y$93,16,0)&amp;"女子"&amp;VLOOKUP($A41,'④女子一覧表'!$C$14:$Y$93,17,0)))</f>
      </c>
      <c r="AD41" s="318">
        <f>IF($A41="","",IF(VLOOKUP($A41,'④女子一覧表'!$C$14:$Y$93,16,0)="","",VLOOKUP($A41,'④女子一覧表'!$C$14:$Y$93,18,0)))</f>
      </c>
      <c r="AE41" s="316">
        <f>IF($A41="","",IF(VLOOKUP($A41,'④女子一覧表'!$C$14:$Y$93,19,0)="","",VLOOKUP($A41,'④女子一覧表'!$C$14:$Y$93,19,0)&amp;"女子"&amp;VLOOKUP($A41,'④女子一覧表'!$C$14:$Y$93,20,0)))</f>
      </c>
      <c r="AF41" s="318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</c>
      <c r="B42" s="316">
        <f>IF($A42="","",VLOOKUP($A42,'選手登録'!$L$27:$V$106,7,0))</f>
      </c>
      <c r="C42" s="316">
        <f>IF($A42="","",VLOOKUP($A42,'選手登録'!$L$27:$V$106,8,0))</f>
      </c>
      <c r="D42" s="316">
        <f>IF($A42="","",VLOOKUP($A42,'選手登録'!$L$27:$V$106,9,0))</f>
      </c>
      <c r="E42" s="316">
        <f>IF($A42="","",VLOOKUP($A42,'選手登録'!$L$27:$V$106,5,0))</f>
      </c>
      <c r="F42" s="316">
        <f>IF($A42="","",VLOOKUP($A42,'選手登録'!$L$27:$V$106,11,0))</f>
      </c>
      <c r="G42" s="316">
        <f>IF($A42="","",VLOOKUP($A42,'選手登録'!$L$27:$V$106,2,0))</f>
      </c>
      <c r="H42" s="316">
        <f>IF($A42="","",VLOOKUP($A42,'選手登録'!$L$27:$V$106,3,0))</f>
      </c>
      <c r="I42" s="316">
        <f>IF($A42="","",VLOOKUP($A42,'選手登録'!$L$27:$V$106,10,0))</f>
      </c>
      <c r="J42" s="316">
        <f>IF($A42="","",'選手登録'!$C$9)</f>
      </c>
      <c r="K42" s="316"/>
      <c r="L42" s="316">
        <f>IF($A42="","",'選手登録'!$C$4)</f>
      </c>
      <c r="M42" s="316">
        <f>IF($A42="","",'選手登録'!$C$5)</f>
      </c>
      <c r="N42" s="316">
        <f>IF($A42="","",'選手登録'!$C$6)</f>
      </c>
      <c r="O42" s="316">
        <f>IF($A42="","",'選手登録'!$C$7)</f>
      </c>
      <c r="P42" s="316"/>
      <c r="Q42" s="316">
        <f>IF($A42="","",'選手登録'!$C$9)</f>
      </c>
      <c r="R42" s="316">
        <f>IF($A42="","",'選手登録'!$C$5)</f>
      </c>
      <c r="S42" s="316">
        <f>IF($A42="","",'選手登録'!$C$6)</f>
      </c>
      <c r="T42" s="316">
        <f>IF($A42="","",'選手登録'!$C$7)</f>
      </c>
      <c r="U42" s="316"/>
      <c r="V42" s="316"/>
      <c r="W42" s="316">
        <f>IF($A42="","",IF(VLOOKUP($A42,'④女子一覧表'!$C$14:$Y$93,7,0)="","",VLOOKUP($A42,'④女子一覧表'!$C$14:$Y$93,7,0)&amp;"女子"&amp;VLOOKUP($A42,'④女子一覧表'!$C$14:$Y$93,8,0)))</f>
      </c>
      <c r="X42" s="317">
        <f>IF($A42="","",IF(VLOOKUP($A42,'④女子一覧表'!$C$14:$Y$93,7,0)="","",VLOOKUP($A42,'④女子一覧表'!$C$14:$Y$93,9,0)))</f>
      </c>
      <c r="Y42" s="316">
        <f>IF($A42="","",IF(VLOOKUP($A42,'④女子一覧表'!$C$14:$Y$93,10,0)="","",VLOOKUP($A42,'④女子一覧表'!$C$14:$Y$93,10,0)&amp;"女子"&amp;VLOOKUP($A42,'④女子一覧表'!$C$14:$Y$93,11,0)))</f>
      </c>
      <c r="Z42" s="317">
        <f>IF($A42="","",IF(VLOOKUP($A42,'④女子一覧表'!$C$14:$Y$93,10,0)="","",VLOOKUP($A42,'④女子一覧表'!$C$14:$Y$93,12,0)))</f>
      </c>
      <c r="AA42" s="316">
        <f>IF($A42="","",IF(VLOOKUP($A42,'④女子一覧表'!$C$14:$Y$93,13,0)="","",VLOOKUP($A42,'④女子一覧表'!$C$14:$Y$93,13,0)&amp;"女子"&amp;VLOOKUP($A42,'④女子一覧表'!$C$14:$Y$93,14,0)))</f>
      </c>
      <c r="AB42" s="317">
        <f>IF($A42="","",IF(VLOOKUP($A42,'④女子一覧表'!$C$14:$Y$93,13,0)="","",VLOOKUP($A42,'④女子一覧表'!$C$14:$Y$93,15,0)))</f>
      </c>
      <c r="AC42" s="316">
        <f>IF($A42="","",IF(VLOOKUP($A42,'④女子一覧表'!$C$14:$Y$93,16,0)="","",VLOOKUP($A42,'④女子一覧表'!$C$14:$Y$93,16,0)&amp;"女子"&amp;VLOOKUP($A42,'④女子一覧表'!$C$14:$Y$93,17,0)))</f>
      </c>
      <c r="AD42" s="318">
        <f>IF($A42="","",IF(VLOOKUP($A42,'④女子一覧表'!$C$14:$Y$93,16,0)="","",VLOOKUP($A42,'④女子一覧表'!$C$14:$Y$93,18,0)))</f>
      </c>
      <c r="AE42" s="316">
        <f>IF($A42="","",IF(VLOOKUP($A42,'④女子一覧表'!$C$14:$Y$93,19,0)="","",VLOOKUP($A42,'④女子一覧表'!$C$14:$Y$93,19,0)&amp;"女子"&amp;VLOOKUP($A42,'④女子一覧表'!$C$14:$Y$93,20,0)))</f>
      </c>
      <c r="AF42" s="318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</c>
      <c r="B43" s="316">
        <f>IF($A43="","",VLOOKUP($A43,'選手登録'!$L$27:$V$106,7,0))</f>
      </c>
      <c r="C43" s="316">
        <f>IF($A43="","",VLOOKUP($A43,'選手登録'!$L$27:$V$106,8,0))</f>
      </c>
      <c r="D43" s="316">
        <f>IF($A43="","",VLOOKUP($A43,'選手登録'!$L$27:$V$106,9,0))</f>
      </c>
      <c r="E43" s="316">
        <f>IF($A43="","",VLOOKUP($A43,'選手登録'!$L$27:$V$106,5,0))</f>
      </c>
      <c r="F43" s="316">
        <f>IF($A43="","",VLOOKUP($A43,'選手登録'!$L$27:$V$106,11,0))</f>
      </c>
      <c r="G43" s="316">
        <f>IF($A43="","",VLOOKUP($A43,'選手登録'!$L$27:$V$106,2,0))</f>
      </c>
      <c r="H43" s="316">
        <f>IF($A43="","",VLOOKUP($A43,'選手登録'!$L$27:$V$106,3,0))</f>
      </c>
      <c r="I43" s="316">
        <f>IF($A43="","",VLOOKUP($A43,'選手登録'!$L$27:$V$106,10,0))</f>
      </c>
      <c r="J43" s="316">
        <f>IF($A43="","",'選手登録'!$C$9)</f>
      </c>
      <c r="K43" s="316"/>
      <c r="L43" s="316">
        <f>IF($A43="","",'選手登録'!$C$4)</f>
      </c>
      <c r="M43" s="316">
        <f>IF($A43="","",'選手登録'!$C$5)</f>
      </c>
      <c r="N43" s="316">
        <f>IF($A43="","",'選手登録'!$C$6)</f>
      </c>
      <c r="O43" s="316">
        <f>IF($A43="","",'選手登録'!$C$7)</f>
      </c>
      <c r="P43" s="316"/>
      <c r="Q43" s="316">
        <f>IF($A43="","",'選手登録'!$C$9)</f>
      </c>
      <c r="R43" s="316">
        <f>IF($A43="","",'選手登録'!$C$5)</f>
      </c>
      <c r="S43" s="316">
        <f>IF($A43="","",'選手登録'!$C$6)</f>
      </c>
      <c r="T43" s="316">
        <f>IF($A43="","",'選手登録'!$C$7)</f>
      </c>
      <c r="U43" s="316"/>
      <c r="V43" s="316"/>
      <c r="W43" s="316">
        <f>IF($A43="","",IF(VLOOKUP($A43,'④女子一覧表'!$C$14:$Y$93,7,0)="","",VLOOKUP($A43,'④女子一覧表'!$C$14:$Y$93,7,0)&amp;"女子"&amp;VLOOKUP($A43,'④女子一覧表'!$C$14:$Y$93,8,0)))</f>
      </c>
      <c r="X43" s="317">
        <f>IF($A43="","",IF(VLOOKUP($A43,'④女子一覧表'!$C$14:$Y$93,7,0)="","",VLOOKUP($A43,'④女子一覧表'!$C$14:$Y$93,9,0)))</f>
      </c>
      <c r="Y43" s="316">
        <f>IF($A43="","",IF(VLOOKUP($A43,'④女子一覧表'!$C$14:$Y$93,10,0)="","",VLOOKUP($A43,'④女子一覧表'!$C$14:$Y$93,10,0)&amp;"女子"&amp;VLOOKUP($A43,'④女子一覧表'!$C$14:$Y$93,11,0)))</f>
      </c>
      <c r="Z43" s="317">
        <f>IF($A43="","",IF(VLOOKUP($A43,'④女子一覧表'!$C$14:$Y$93,10,0)="","",VLOOKUP($A43,'④女子一覧表'!$C$14:$Y$93,12,0)))</f>
      </c>
      <c r="AA43" s="316">
        <f>IF($A43="","",IF(VLOOKUP($A43,'④女子一覧表'!$C$14:$Y$93,13,0)="","",VLOOKUP($A43,'④女子一覧表'!$C$14:$Y$93,13,0)&amp;"女子"&amp;VLOOKUP($A43,'④女子一覧表'!$C$14:$Y$93,14,0)))</f>
      </c>
      <c r="AB43" s="317">
        <f>IF($A43="","",IF(VLOOKUP($A43,'④女子一覧表'!$C$14:$Y$93,13,0)="","",VLOOKUP($A43,'④女子一覧表'!$C$14:$Y$93,15,0)))</f>
      </c>
      <c r="AC43" s="316">
        <f>IF($A43="","",IF(VLOOKUP($A43,'④女子一覧表'!$C$14:$Y$93,16,0)="","",VLOOKUP($A43,'④女子一覧表'!$C$14:$Y$93,16,0)&amp;"女子"&amp;VLOOKUP($A43,'④女子一覧表'!$C$14:$Y$93,17,0)))</f>
      </c>
      <c r="AD43" s="318">
        <f>IF($A43="","",IF(VLOOKUP($A43,'④女子一覧表'!$C$14:$Y$93,16,0)="","",VLOOKUP($A43,'④女子一覧表'!$C$14:$Y$93,18,0)))</f>
      </c>
      <c r="AE43" s="316">
        <f>IF($A43="","",IF(VLOOKUP($A43,'④女子一覧表'!$C$14:$Y$93,19,0)="","",VLOOKUP($A43,'④女子一覧表'!$C$14:$Y$93,19,0)&amp;"女子"&amp;VLOOKUP($A43,'④女子一覧表'!$C$14:$Y$93,20,0)))</f>
      </c>
      <c r="AF43" s="318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</c>
      <c r="B44" s="316">
        <f>IF($A44="","",VLOOKUP($A44,'選手登録'!$L$27:$V$106,7,0))</f>
      </c>
      <c r="C44" s="316">
        <f>IF($A44="","",VLOOKUP($A44,'選手登録'!$L$27:$V$106,8,0))</f>
      </c>
      <c r="D44" s="316">
        <f>IF($A44="","",VLOOKUP($A44,'選手登録'!$L$27:$V$106,9,0))</f>
      </c>
      <c r="E44" s="316">
        <f>IF($A44="","",VLOOKUP($A44,'選手登録'!$L$27:$V$106,5,0))</f>
      </c>
      <c r="F44" s="316">
        <f>IF($A44="","",VLOOKUP($A44,'選手登録'!$L$27:$V$106,11,0))</f>
      </c>
      <c r="G44" s="316">
        <f>IF($A44="","",VLOOKUP($A44,'選手登録'!$L$27:$V$106,2,0))</f>
      </c>
      <c r="H44" s="316">
        <f>IF($A44="","",VLOOKUP($A44,'選手登録'!$L$27:$V$106,3,0))</f>
      </c>
      <c r="I44" s="316">
        <f>IF($A44="","",VLOOKUP($A44,'選手登録'!$L$27:$V$106,10,0))</f>
      </c>
      <c r="J44" s="316">
        <f>IF($A44="","",'選手登録'!$C$9)</f>
      </c>
      <c r="K44" s="316"/>
      <c r="L44" s="316">
        <f>IF($A44="","",'選手登録'!$C$4)</f>
      </c>
      <c r="M44" s="316">
        <f>IF($A44="","",'選手登録'!$C$5)</f>
      </c>
      <c r="N44" s="316">
        <f>IF($A44="","",'選手登録'!$C$6)</f>
      </c>
      <c r="O44" s="316">
        <f>IF($A44="","",'選手登録'!$C$7)</f>
      </c>
      <c r="P44" s="316"/>
      <c r="Q44" s="316">
        <f>IF($A44="","",'選手登録'!$C$9)</f>
      </c>
      <c r="R44" s="316">
        <f>IF($A44="","",'選手登録'!$C$5)</f>
      </c>
      <c r="S44" s="316">
        <f>IF($A44="","",'選手登録'!$C$6)</f>
      </c>
      <c r="T44" s="316">
        <f>IF($A44="","",'選手登録'!$C$7)</f>
      </c>
      <c r="U44" s="316"/>
      <c r="V44" s="316"/>
      <c r="W44" s="316">
        <f>IF($A44="","",IF(VLOOKUP($A44,'④女子一覧表'!$C$14:$Y$93,7,0)="","",VLOOKUP($A44,'④女子一覧表'!$C$14:$Y$93,7,0)&amp;"女子"&amp;VLOOKUP($A44,'④女子一覧表'!$C$14:$Y$93,8,0)))</f>
      </c>
      <c r="X44" s="317">
        <f>IF($A44="","",IF(VLOOKUP($A44,'④女子一覧表'!$C$14:$Y$93,7,0)="","",VLOOKUP($A44,'④女子一覧表'!$C$14:$Y$93,9,0)))</f>
      </c>
      <c r="Y44" s="316">
        <f>IF($A44="","",IF(VLOOKUP($A44,'④女子一覧表'!$C$14:$Y$93,10,0)="","",VLOOKUP($A44,'④女子一覧表'!$C$14:$Y$93,10,0)&amp;"女子"&amp;VLOOKUP($A44,'④女子一覧表'!$C$14:$Y$93,11,0)))</f>
      </c>
      <c r="Z44" s="317">
        <f>IF($A44="","",IF(VLOOKUP($A44,'④女子一覧表'!$C$14:$Y$93,10,0)="","",VLOOKUP($A44,'④女子一覧表'!$C$14:$Y$93,12,0)))</f>
      </c>
      <c r="AA44" s="316">
        <f>IF($A44="","",IF(VLOOKUP($A44,'④女子一覧表'!$C$14:$Y$93,13,0)="","",VLOOKUP($A44,'④女子一覧表'!$C$14:$Y$93,13,0)&amp;"女子"&amp;VLOOKUP($A44,'④女子一覧表'!$C$14:$Y$93,14,0)))</f>
      </c>
      <c r="AB44" s="317">
        <f>IF($A44="","",IF(VLOOKUP($A44,'④女子一覧表'!$C$14:$Y$93,13,0)="","",VLOOKUP($A44,'④女子一覧表'!$C$14:$Y$93,15,0)))</f>
      </c>
      <c r="AC44" s="316">
        <f>IF($A44="","",IF(VLOOKUP($A44,'④女子一覧表'!$C$14:$Y$93,16,0)="","",VLOOKUP($A44,'④女子一覧表'!$C$14:$Y$93,16,0)&amp;"女子"&amp;VLOOKUP($A44,'④女子一覧表'!$C$14:$Y$93,17,0)))</f>
      </c>
      <c r="AD44" s="318">
        <f>IF($A44="","",IF(VLOOKUP($A44,'④女子一覧表'!$C$14:$Y$93,16,0)="","",VLOOKUP($A44,'④女子一覧表'!$C$14:$Y$93,18,0)))</f>
      </c>
      <c r="AE44" s="316">
        <f>IF($A44="","",IF(VLOOKUP($A44,'④女子一覧表'!$C$14:$Y$93,19,0)="","",VLOOKUP($A44,'④女子一覧表'!$C$14:$Y$93,19,0)&amp;"女子"&amp;VLOOKUP($A44,'④女子一覧表'!$C$14:$Y$93,20,0)))</f>
      </c>
      <c r="AF44" s="318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</c>
      <c r="B45" s="316">
        <f>IF($A45="","",VLOOKUP($A45,'選手登録'!$L$27:$V$106,7,0))</f>
      </c>
      <c r="C45" s="316">
        <f>IF($A45="","",VLOOKUP($A45,'選手登録'!$L$27:$V$106,8,0))</f>
      </c>
      <c r="D45" s="316">
        <f>IF($A45="","",VLOOKUP($A45,'選手登録'!$L$27:$V$106,9,0))</f>
      </c>
      <c r="E45" s="316">
        <f>IF($A45="","",VLOOKUP($A45,'選手登録'!$L$27:$V$106,5,0))</f>
      </c>
      <c r="F45" s="316">
        <f>IF($A45="","",VLOOKUP($A45,'選手登録'!$L$27:$V$106,11,0))</f>
      </c>
      <c r="G45" s="316">
        <f>IF($A45="","",VLOOKUP($A45,'選手登録'!$L$27:$V$106,2,0))</f>
      </c>
      <c r="H45" s="316">
        <f>IF($A45="","",VLOOKUP($A45,'選手登録'!$L$27:$V$106,3,0))</f>
      </c>
      <c r="I45" s="316">
        <f>IF($A45="","",VLOOKUP($A45,'選手登録'!$L$27:$V$106,10,0))</f>
      </c>
      <c r="J45" s="316">
        <f>IF($A45="","",'選手登録'!$C$9)</f>
      </c>
      <c r="K45" s="316"/>
      <c r="L45" s="316">
        <f>IF($A45="","",'選手登録'!$C$4)</f>
      </c>
      <c r="M45" s="316">
        <f>IF($A45="","",'選手登録'!$C$5)</f>
      </c>
      <c r="N45" s="316">
        <f>IF($A45="","",'選手登録'!$C$6)</f>
      </c>
      <c r="O45" s="316">
        <f>IF($A45="","",'選手登録'!$C$7)</f>
      </c>
      <c r="P45" s="316"/>
      <c r="Q45" s="316">
        <f>IF($A45="","",'選手登録'!$C$9)</f>
      </c>
      <c r="R45" s="316">
        <f>IF($A45="","",'選手登録'!$C$5)</f>
      </c>
      <c r="S45" s="316">
        <f>IF($A45="","",'選手登録'!$C$6)</f>
      </c>
      <c r="T45" s="316">
        <f>IF($A45="","",'選手登録'!$C$7)</f>
      </c>
      <c r="U45" s="316"/>
      <c r="V45" s="316"/>
      <c r="W45" s="316">
        <f>IF($A45="","",IF(VLOOKUP($A45,'④女子一覧表'!$C$14:$Y$93,7,0)="","",VLOOKUP($A45,'④女子一覧表'!$C$14:$Y$93,7,0)&amp;"女子"&amp;VLOOKUP($A45,'④女子一覧表'!$C$14:$Y$93,8,0)))</f>
      </c>
      <c r="X45" s="317">
        <f>IF($A45="","",IF(VLOOKUP($A45,'④女子一覧表'!$C$14:$Y$93,7,0)="","",VLOOKUP($A45,'④女子一覧表'!$C$14:$Y$93,9,0)))</f>
      </c>
      <c r="Y45" s="316">
        <f>IF($A45="","",IF(VLOOKUP($A45,'④女子一覧表'!$C$14:$Y$93,10,0)="","",VLOOKUP($A45,'④女子一覧表'!$C$14:$Y$93,10,0)&amp;"女子"&amp;VLOOKUP($A45,'④女子一覧表'!$C$14:$Y$93,11,0)))</f>
      </c>
      <c r="Z45" s="317">
        <f>IF($A45="","",IF(VLOOKUP($A45,'④女子一覧表'!$C$14:$Y$93,10,0)="","",VLOOKUP($A45,'④女子一覧表'!$C$14:$Y$93,12,0)))</f>
      </c>
      <c r="AA45" s="316">
        <f>IF($A45="","",IF(VLOOKUP($A45,'④女子一覧表'!$C$14:$Y$93,13,0)="","",VLOOKUP($A45,'④女子一覧表'!$C$14:$Y$93,13,0)&amp;"女子"&amp;VLOOKUP($A45,'④女子一覧表'!$C$14:$Y$93,14,0)))</f>
      </c>
      <c r="AB45" s="317">
        <f>IF($A45="","",IF(VLOOKUP($A45,'④女子一覧表'!$C$14:$Y$93,13,0)="","",VLOOKUP($A45,'④女子一覧表'!$C$14:$Y$93,15,0)))</f>
      </c>
      <c r="AC45" s="316">
        <f>IF($A45="","",IF(VLOOKUP($A45,'④女子一覧表'!$C$14:$Y$93,16,0)="","",VLOOKUP($A45,'④女子一覧表'!$C$14:$Y$93,16,0)&amp;"女子"&amp;VLOOKUP($A45,'④女子一覧表'!$C$14:$Y$93,17,0)))</f>
      </c>
      <c r="AD45" s="318">
        <f>IF($A45="","",IF(VLOOKUP($A45,'④女子一覧表'!$C$14:$Y$93,16,0)="","",VLOOKUP($A45,'④女子一覧表'!$C$14:$Y$93,18,0)))</f>
      </c>
      <c r="AE45" s="316">
        <f>IF($A45="","",IF(VLOOKUP($A45,'④女子一覧表'!$C$14:$Y$93,19,0)="","",VLOOKUP($A45,'④女子一覧表'!$C$14:$Y$93,19,0)&amp;"女子"&amp;VLOOKUP($A45,'④女子一覧表'!$C$14:$Y$93,20,0)))</f>
      </c>
      <c r="AF45" s="318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</c>
      <c r="B46" s="316">
        <f>IF($A46="","",VLOOKUP($A46,'選手登録'!$L$27:$V$106,7,0))</f>
      </c>
      <c r="C46" s="316">
        <f>IF($A46="","",VLOOKUP($A46,'選手登録'!$L$27:$V$106,8,0))</f>
      </c>
      <c r="D46" s="316">
        <f>IF($A46="","",VLOOKUP($A46,'選手登録'!$L$27:$V$106,9,0))</f>
      </c>
      <c r="E46" s="316">
        <f>IF($A46="","",VLOOKUP($A46,'選手登録'!$L$27:$V$106,5,0))</f>
      </c>
      <c r="F46" s="316">
        <f>IF($A46="","",VLOOKUP($A46,'選手登録'!$L$27:$V$106,11,0))</f>
      </c>
      <c r="G46" s="316">
        <f>IF($A46="","",VLOOKUP($A46,'選手登録'!$L$27:$V$106,2,0))</f>
      </c>
      <c r="H46" s="316">
        <f>IF($A46="","",VLOOKUP($A46,'選手登録'!$L$27:$V$106,3,0))</f>
      </c>
      <c r="I46" s="316">
        <f>IF($A46="","",VLOOKUP($A46,'選手登録'!$L$27:$V$106,10,0))</f>
      </c>
      <c r="J46" s="316">
        <f>IF($A46="","",'選手登録'!$C$9)</f>
      </c>
      <c r="K46" s="316"/>
      <c r="L46" s="316">
        <f>IF($A46="","",'選手登録'!$C$4)</f>
      </c>
      <c r="M46" s="316">
        <f>IF($A46="","",'選手登録'!$C$5)</f>
      </c>
      <c r="N46" s="316">
        <f>IF($A46="","",'選手登録'!$C$6)</f>
      </c>
      <c r="O46" s="316">
        <f>IF($A46="","",'選手登録'!$C$7)</f>
      </c>
      <c r="P46" s="316"/>
      <c r="Q46" s="316">
        <f>IF($A46="","",'選手登録'!$C$9)</f>
      </c>
      <c r="R46" s="316">
        <f>IF($A46="","",'選手登録'!$C$5)</f>
      </c>
      <c r="S46" s="316">
        <f>IF($A46="","",'選手登録'!$C$6)</f>
      </c>
      <c r="T46" s="316">
        <f>IF($A46="","",'選手登録'!$C$7)</f>
      </c>
      <c r="U46" s="316"/>
      <c r="V46" s="316"/>
      <c r="W46" s="316">
        <f>IF($A46="","",IF(VLOOKUP($A46,'④女子一覧表'!$C$14:$Y$93,7,0)="","",VLOOKUP($A46,'④女子一覧表'!$C$14:$Y$93,7,0)&amp;"女子"&amp;VLOOKUP($A46,'④女子一覧表'!$C$14:$Y$93,8,0)))</f>
      </c>
      <c r="X46" s="317">
        <f>IF($A46="","",IF(VLOOKUP($A46,'④女子一覧表'!$C$14:$Y$93,7,0)="","",VLOOKUP($A46,'④女子一覧表'!$C$14:$Y$93,9,0)))</f>
      </c>
      <c r="Y46" s="316">
        <f>IF($A46="","",IF(VLOOKUP($A46,'④女子一覧表'!$C$14:$Y$93,10,0)="","",VLOOKUP($A46,'④女子一覧表'!$C$14:$Y$93,10,0)&amp;"女子"&amp;VLOOKUP($A46,'④女子一覧表'!$C$14:$Y$93,11,0)))</f>
      </c>
      <c r="Z46" s="317">
        <f>IF($A46="","",IF(VLOOKUP($A46,'④女子一覧表'!$C$14:$Y$93,10,0)="","",VLOOKUP($A46,'④女子一覧表'!$C$14:$Y$93,12,0)))</f>
      </c>
      <c r="AA46" s="316">
        <f>IF($A46="","",IF(VLOOKUP($A46,'④女子一覧表'!$C$14:$Y$93,13,0)="","",VLOOKUP($A46,'④女子一覧表'!$C$14:$Y$93,13,0)&amp;"女子"&amp;VLOOKUP($A46,'④女子一覧表'!$C$14:$Y$93,14,0)))</f>
      </c>
      <c r="AB46" s="317">
        <f>IF($A46="","",IF(VLOOKUP($A46,'④女子一覧表'!$C$14:$Y$93,13,0)="","",VLOOKUP($A46,'④女子一覧表'!$C$14:$Y$93,15,0)))</f>
      </c>
      <c r="AC46" s="316">
        <f>IF($A46="","",IF(VLOOKUP($A46,'④女子一覧表'!$C$14:$Y$93,16,0)="","",VLOOKUP($A46,'④女子一覧表'!$C$14:$Y$93,16,0)&amp;"女子"&amp;VLOOKUP($A46,'④女子一覧表'!$C$14:$Y$93,17,0)))</f>
      </c>
      <c r="AD46" s="318">
        <f>IF($A46="","",IF(VLOOKUP($A46,'④女子一覧表'!$C$14:$Y$93,16,0)="","",VLOOKUP($A46,'④女子一覧表'!$C$14:$Y$93,18,0)))</f>
      </c>
      <c r="AE46" s="316">
        <f>IF($A46="","",IF(VLOOKUP($A46,'④女子一覧表'!$C$14:$Y$93,19,0)="","",VLOOKUP($A46,'④女子一覧表'!$C$14:$Y$93,19,0)&amp;"女子"&amp;VLOOKUP($A46,'④女子一覧表'!$C$14:$Y$93,20,0)))</f>
      </c>
      <c r="AF46" s="318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</c>
      <c r="B47" s="316">
        <f>IF($A47="","",VLOOKUP($A47,'選手登録'!$L$27:$V$106,7,0))</f>
      </c>
      <c r="C47" s="316">
        <f>IF($A47="","",VLOOKUP($A47,'選手登録'!$L$27:$V$106,8,0))</f>
      </c>
      <c r="D47" s="316">
        <f>IF($A47="","",VLOOKUP($A47,'選手登録'!$L$27:$V$106,9,0))</f>
      </c>
      <c r="E47" s="316">
        <f>IF($A47="","",VLOOKUP($A47,'選手登録'!$L$27:$V$106,5,0))</f>
      </c>
      <c r="F47" s="316">
        <f>IF($A47="","",VLOOKUP($A47,'選手登録'!$L$27:$V$106,11,0))</f>
      </c>
      <c r="G47" s="316">
        <f>IF($A47="","",VLOOKUP($A47,'選手登録'!$L$27:$V$106,2,0))</f>
      </c>
      <c r="H47" s="316">
        <f>IF($A47="","",VLOOKUP($A47,'選手登録'!$L$27:$V$106,3,0))</f>
      </c>
      <c r="I47" s="316">
        <f>IF($A47="","",VLOOKUP($A47,'選手登録'!$L$27:$V$106,10,0))</f>
      </c>
      <c r="J47" s="316">
        <f>IF($A47="","",'選手登録'!$C$9)</f>
      </c>
      <c r="K47" s="316"/>
      <c r="L47" s="316">
        <f>IF($A47="","",'選手登録'!$C$4)</f>
      </c>
      <c r="M47" s="316">
        <f>IF($A47="","",'選手登録'!$C$5)</f>
      </c>
      <c r="N47" s="316">
        <f>IF($A47="","",'選手登録'!$C$6)</f>
      </c>
      <c r="O47" s="316">
        <f>IF($A47="","",'選手登録'!$C$7)</f>
      </c>
      <c r="P47" s="316"/>
      <c r="Q47" s="316">
        <f>IF($A47="","",'選手登録'!$C$9)</f>
      </c>
      <c r="R47" s="316">
        <f>IF($A47="","",'選手登録'!$C$5)</f>
      </c>
      <c r="S47" s="316">
        <f>IF($A47="","",'選手登録'!$C$6)</f>
      </c>
      <c r="T47" s="316">
        <f>IF($A47="","",'選手登録'!$C$7)</f>
      </c>
      <c r="U47" s="316"/>
      <c r="V47" s="316"/>
      <c r="W47" s="316">
        <f>IF($A47="","",IF(VLOOKUP($A47,'④女子一覧表'!$C$14:$Y$93,7,0)="","",VLOOKUP($A47,'④女子一覧表'!$C$14:$Y$93,7,0)&amp;"女子"&amp;VLOOKUP($A47,'④女子一覧表'!$C$14:$Y$93,8,0)))</f>
      </c>
      <c r="X47" s="317">
        <f>IF($A47="","",IF(VLOOKUP($A47,'④女子一覧表'!$C$14:$Y$93,7,0)="","",VLOOKUP($A47,'④女子一覧表'!$C$14:$Y$93,9,0)))</f>
      </c>
      <c r="Y47" s="316">
        <f>IF($A47="","",IF(VLOOKUP($A47,'④女子一覧表'!$C$14:$Y$93,10,0)="","",VLOOKUP($A47,'④女子一覧表'!$C$14:$Y$93,10,0)&amp;"女子"&amp;VLOOKUP($A47,'④女子一覧表'!$C$14:$Y$93,11,0)))</f>
      </c>
      <c r="Z47" s="317">
        <f>IF($A47="","",IF(VLOOKUP($A47,'④女子一覧表'!$C$14:$Y$93,10,0)="","",VLOOKUP($A47,'④女子一覧表'!$C$14:$Y$93,12,0)))</f>
      </c>
      <c r="AA47" s="316">
        <f>IF($A47="","",IF(VLOOKUP($A47,'④女子一覧表'!$C$14:$Y$93,13,0)="","",VLOOKUP($A47,'④女子一覧表'!$C$14:$Y$93,13,0)&amp;"女子"&amp;VLOOKUP($A47,'④女子一覧表'!$C$14:$Y$93,14,0)))</f>
      </c>
      <c r="AB47" s="317">
        <f>IF($A47="","",IF(VLOOKUP($A47,'④女子一覧表'!$C$14:$Y$93,13,0)="","",VLOOKUP($A47,'④女子一覧表'!$C$14:$Y$93,15,0)))</f>
      </c>
      <c r="AC47" s="316">
        <f>IF($A47="","",IF(VLOOKUP($A47,'④女子一覧表'!$C$14:$Y$93,16,0)="","",VLOOKUP($A47,'④女子一覧表'!$C$14:$Y$93,16,0)&amp;"女子"&amp;VLOOKUP($A47,'④女子一覧表'!$C$14:$Y$93,17,0)))</f>
      </c>
      <c r="AD47" s="318">
        <f>IF($A47="","",IF(VLOOKUP($A47,'④女子一覧表'!$C$14:$Y$93,16,0)="","",VLOOKUP($A47,'④女子一覧表'!$C$14:$Y$93,18,0)))</f>
      </c>
      <c r="AE47" s="316">
        <f>IF($A47="","",IF(VLOOKUP($A47,'④女子一覧表'!$C$14:$Y$93,19,0)="","",VLOOKUP($A47,'④女子一覧表'!$C$14:$Y$93,19,0)&amp;"女子"&amp;VLOOKUP($A47,'④女子一覧表'!$C$14:$Y$93,20,0)))</f>
      </c>
      <c r="AF47" s="318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</c>
      <c r="B48" s="316">
        <f>IF($A48="","",VLOOKUP($A48,'選手登録'!$L$27:$V$106,7,0))</f>
      </c>
      <c r="C48" s="316">
        <f>IF($A48="","",VLOOKUP($A48,'選手登録'!$L$27:$V$106,8,0))</f>
      </c>
      <c r="D48" s="316">
        <f>IF($A48="","",VLOOKUP($A48,'選手登録'!$L$27:$V$106,9,0))</f>
      </c>
      <c r="E48" s="316">
        <f>IF($A48="","",VLOOKUP($A48,'選手登録'!$L$27:$V$106,5,0))</f>
      </c>
      <c r="F48" s="316">
        <f>IF($A48="","",VLOOKUP($A48,'選手登録'!$L$27:$V$106,11,0))</f>
      </c>
      <c r="G48" s="316">
        <f>IF($A48="","",VLOOKUP($A48,'選手登録'!$L$27:$V$106,2,0))</f>
      </c>
      <c r="H48" s="316">
        <f>IF($A48="","",VLOOKUP($A48,'選手登録'!$L$27:$V$106,3,0))</f>
      </c>
      <c r="I48" s="316">
        <f>IF($A48="","",VLOOKUP($A48,'選手登録'!$L$27:$V$106,10,0))</f>
      </c>
      <c r="J48" s="316">
        <f>IF($A48="","",'選手登録'!$C$9)</f>
      </c>
      <c r="K48" s="316"/>
      <c r="L48" s="316">
        <f>IF($A48="","",'選手登録'!$C$4)</f>
      </c>
      <c r="M48" s="316">
        <f>IF($A48="","",'選手登録'!$C$5)</f>
      </c>
      <c r="N48" s="316">
        <f>IF($A48="","",'選手登録'!$C$6)</f>
      </c>
      <c r="O48" s="316">
        <f>IF($A48="","",'選手登録'!$C$7)</f>
      </c>
      <c r="P48" s="316"/>
      <c r="Q48" s="316">
        <f>IF($A48="","",'選手登録'!$C$9)</f>
      </c>
      <c r="R48" s="316">
        <f>IF($A48="","",'選手登録'!$C$5)</f>
      </c>
      <c r="S48" s="316">
        <f>IF($A48="","",'選手登録'!$C$6)</f>
      </c>
      <c r="T48" s="316">
        <f>IF($A48="","",'選手登録'!$C$7)</f>
      </c>
      <c r="U48" s="316"/>
      <c r="V48" s="316"/>
      <c r="W48" s="316">
        <f>IF($A48="","",IF(VLOOKUP($A48,'④女子一覧表'!$C$14:$Y$93,7,0)="","",VLOOKUP($A48,'④女子一覧表'!$C$14:$Y$93,7,0)&amp;"女子"&amp;VLOOKUP($A48,'④女子一覧表'!$C$14:$Y$93,8,0)))</f>
      </c>
      <c r="X48" s="317">
        <f>IF($A48="","",IF(VLOOKUP($A48,'④女子一覧表'!$C$14:$Y$93,7,0)="","",VLOOKUP($A48,'④女子一覧表'!$C$14:$Y$93,9,0)))</f>
      </c>
      <c r="Y48" s="316">
        <f>IF($A48="","",IF(VLOOKUP($A48,'④女子一覧表'!$C$14:$Y$93,10,0)="","",VLOOKUP($A48,'④女子一覧表'!$C$14:$Y$93,10,0)&amp;"女子"&amp;VLOOKUP($A48,'④女子一覧表'!$C$14:$Y$93,11,0)))</f>
      </c>
      <c r="Z48" s="317">
        <f>IF($A48="","",IF(VLOOKUP($A48,'④女子一覧表'!$C$14:$Y$93,10,0)="","",VLOOKUP($A48,'④女子一覧表'!$C$14:$Y$93,12,0)))</f>
      </c>
      <c r="AA48" s="316">
        <f>IF($A48="","",IF(VLOOKUP($A48,'④女子一覧表'!$C$14:$Y$93,13,0)="","",VLOOKUP($A48,'④女子一覧表'!$C$14:$Y$93,13,0)&amp;"女子"&amp;VLOOKUP($A48,'④女子一覧表'!$C$14:$Y$93,14,0)))</f>
      </c>
      <c r="AB48" s="317">
        <f>IF($A48="","",IF(VLOOKUP($A48,'④女子一覧表'!$C$14:$Y$93,13,0)="","",VLOOKUP($A48,'④女子一覧表'!$C$14:$Y$93,15,0)))</f>
      </c>
      <c r="AC48" s="316">
        <f>IF($A48="","",IF(VLOOKUP($A48,'④女子一覧表'!$C$14:$Y$93,16,0)="","",VLOOKUP($A48,'④女子一覧表'!$C$14:$Y$93,16,0)&amp;"女子"&amp;VLOOKUP($A48,'④女子一覧表'!$C$14:$Y$93,17,0)))</f>
      </c>
      <c r="AD48" s="318">
        <f>IF($A48="","",IF(VLOOKUP($A48,'④女子一覧表'!$C$14:$Y$93,16,0)="","",VLOOKUP($A48,'④女子一覧表'!$C$14:$Y$93,18,0)))</f>
      </c>
      <c r="AE48" s="316">
        <f>IF($A48="","",IF(VLOOKUP($A48,'④女子一覧表'!$C$14:$Y$93,19,0)="","",VLOOKUP($A48,'④女子一覧表'!$C$14:$Y$93,19,0)&amp;"女子"&amp;VLOOKUP($A48,'④女子一覧表'!$C$14:$Y$93,20,0)))</f>
      </c>
      <c r="AF48" s="318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</c>
      <c r="B49" s="316">
        <f>IF($A49="","",VLOOKUP($A49,'選手登録'!$L$27:$V$106,7,0))</f>
      </c>
      <c r="C49" s="316">
        <f>IF($A49="","",VLOOKUP($A49,'選手登録'!$L$27:$V$106,8,0))</f>
      </c>
      <c r="D49" s="316">
        <f>IF($A49="","",VLOOKUP($A49,'選手登録'!$L$27:$V$106,9,0))</f>
      </c>
      <c r="E49" s="316">
        <f>IF($A49="","",VLOOKUP($A49,'選手登録'!$L$27:$V$106,5,0))</f>
      </c>
      <c r="F49" s="316">
        <f>IF($A49="","",VLOOKUP($A49,'選手登録'!$L$27:$V$106,11,0))</f>
      </c>
      <c r="G49" s="316">
        <f>IF($A49="","",VLOOKUP($A49,'選手登録'!$L$27:$V$106,2,0))</f>
      </c>
      <c r="H49" s="316">
        <f>IF($A49="","",VLOOKUP($A49,'選手登録'!$L$27:$V$106,3,0))</f>
      </c>
      <c r="I49" s="316">
        <f>IF($A49="","",VLOOKUP($A49,'選手登録'!$L$27:$V$106,10,0))</f>
      </c>
      <c r="J49" s="316">
        <f>IF($A49="","",'選手登録'!$C$9)</f>
      </c>
      <c r="K49" s="316"/>
      <c r="L49" s="316">
        <f>IF($A49="","",'選手登録'!$C$4)</f>
      </c>
      <c r="M49" s="316">
        <f>IF($A49="","",'選手登録'!$C$5)</f>
      </c>
      <c r="N49" s="316">
        <f>IF($A49="","",'選手登録'!$C$6)</f>
      </c>
      <c r="O49" s="316">
        <f>IF($A49="","",'選手登録'!$C$7)</f>
      </c>
      <c r="P49" s="316"/>
      <c r="Q49" s="316">
        <f>IF($A49="","",'選手登録'!$C$9)</f>
      </c>
      <c r="R49" s="316">
        <f>IF($A49="","",'選手登録'!$C$5)</f>
      </c>
      <c r="S49" s="316">
        <f>IF($A49="","",'選手登録'!$C$6)</f>
      </c>
      <c r="T49" s="316">
        <f>IF($A49="","",'選手登録'!$C$7)</f>
      </c>
      <c r="U49" s="316"/>
      <c r="V49" s="316"/>
      <c r="W49" s="316">
        <f>IF($A49="","",IF(VLOOKUP($A49,'④女子一覧表'!$C$14:$Y$93,7,0)="","",VLOOKUP($A49,'④女子一覧表'!$C$14:$Y$93,7,0)&amp;"女子"&amp;VLOOKUP($A49,'④女子一覧表'!$C$14:$Y$93,8,0)))</f>
      </c>
      <c r="X49" s="317">
        <f>IF($A49="","",IF(VLOOKUP($A49,'④女子一覧表'!$C$14:$Y$93,7,0)="","",VLOOKUP($A49,'④女子一覧表'!$C$14:$Y$93,9,0)))</f>
      </c>
      <c r="Y49" s="316">
        <f>IF($A49="","",IF(VLOOKUP($A49,'④女子一覧表'!$C$14:$Y$93,10,0)="","",VLOOKUP($A49,'④女子一覧表'!$C$14:$Y$93,10,0)&amp;"女子"&amp;VLOOKUP($A49,'④女子一覧表'!$C$14:$Y$93,11,0)))</f>
      </c>
      <c r="Z49" s="317">
        <f>IF($A49="","",IF(VLOOKUP($A49,'④女子一覧表'!$C$14:$Y$93,10,0)="","",VLOOKUP($A49,'④女子一覧表'!$C$14:$Y$93,12,0)))</f>
      </c>
      <c r="AA49" s="316">
        <f>IF($A49="","",IF(VLOOKUP($A49,'④女子一覧表'!$C$14:$Y$93,13,0)="","",VLOOKUP($A49,'④女子一覧表'!$C$14:$Y$93,13,0)&amp;"女子"&amp;VLOOKUP($A49,'④女子一覧表'!$C$14:$Y$93,14,0)))</f>
      </c>
      <c r="AB49" s="317">
        <f>IF($A49="","",IF(VLOOKUP($A49,'④女子一覧表'!$C$14:$Y$93,13,0)="","",VLOOKUP($A49,'④女子一覧表'!$C$14:$Y$93,15,0)))</f>
      </c>
      <c r="AC49" s="316">
        <f>IF($A49="","",IF(VLOOKUP($A49,'④女子一覧表'!$C$14:$Y$93,16,0)="","",VLOOKUP($A49,'④女子一覧表'!$C$14:$Y$93,16,0)&amp;"女子"&amp;VLOOKUP($A49,'④女子一覧表'!$C$14:$Y$93,17,0)))</f>
      </c>
      <c r="AD49" s="318">
        <f>IF($A49="","",IF(VLOOKUP($A49,'④女子一覧表'!$C$14:$Y$93,16,0)="","",VLOOKUP($A49,'④女子一覧表'!$C$14:$Y$93,18,0)))</f>
      </c>
      <c r="AE49" s="316">
        <f>IF($A49="","",IF(VLOOKUP($A49,'④女子一覧表'!$C$14:$Y$93,19,0)="","",VLOOKUP($A49,'④女子一覧表'!$C$14:$Y$93,19,0)&amp;"女子"&amp;VLOOKUP($A49,'④女子一覧表'!$C$14:$Y$93,20,0)))</f>
      </c>
      <c r="AF49" s="318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</c>
      <c r="B50" s="316">
        <f>IF($A50="","",VLOOKUP($A50,'選手登録'!$L$27:$V$106,7,0))</f>
      </c>
      <c r="C50" s="316">
        <f>IF($A50="","",VLOOKUP($A50,'選手登録'!$L$27:$V$106,8,0))</f>
      </c>
      <c r="D50" s="316">
        <f>IF($A50="","",VLOOKUP($A50,'選手登録'!$L$27:$V$106,9,0))</f>
      </c>
      <c r="E50" s="316">
        <f>IF($A50="","",VLOOKUP($A50,'選手登録'!$L$27:$V$106,5,0))</f>
      </c>
      <c r="F50" s="316">
        <f>IF($A50="","",VLOOKUP($A50,'選手登録'!$L$27:$V$106,11,0))</f>
      </c>
      <c r="G50" s="316">
        <f>IF($A50="","",VLOOKUP($A50,'選手登録'!$L$27:$V$106,2,0))</f>
      </c>
      <c r="H50" s="316">
        <f>IF($A50="","",VLOOKUP($A50,'選手登録'!$L$27:$V$106,3,0))</f>
      </c>
      <c r="I50" s="316">
        <f>IF($A50="","",VLOOKUP($A50,'選手登録'!$L$27:$V$106,10,0))</f>
      </c>
      <c r="J50" s="316">
        <f>IF($A50="","",'選手登録'!$C$9)</f>
      </c>
      <c r="K50" s="316"/>
      <c r="L50" s="316">
        <f>IF($A50="","",'選手登録'!$C$4)</f>
      </c>
      <c r="M50" s="316">
        <f>IF($A50="","",'選手登録'!$C$5)</f>
      </c>
      <c r="N50" s="316">
        <f>IF($A50="","",'選手登録'!$C$6)</f>
      </c>
      <c r="O50" s="316">
        <f>IF($A50="","",'選手登録'!$C$7)</f>
      </c>
      <c r="P50" s="316"/>
      <c r="Q50" s="316">
        <f>IF($A50="","",'選手登録'!$C$9)</f>
      </c>
      <c r="R50" s="316">
        <f>IF($A50="","",'選手登録'!$C$5)</f>
      </c>
      <c r="S50" s="316">
        <f>IF($A50="","",'選手登録'!$C$6)</f>
      </c>
      <c r="T50" s="316">
        <f>IF($A50="","",'選手登録'!$C$7)</f>
      </c>
      <c r="U50" s="316"/>
      <c r="V50" s="316"/>
      <c r="W50" s="316">
        <f>IF($A50="","",IF(VLOOKUP($A50,'④女子一覧表'!$C$14:$Y$93,7,0)="","",VLOOKUP($A50,'④女子一覧表'!$C$14:$Y$93,7,0)&amp;"女子"&amp;VLOOKUP($A50,'④女子一覧表'!$C$14:$Y$93,8,0)))</f>
      </c>
      <c r="X50" s="317">
        <f>IF($A50="","",IF(VLOOKUP($A50,'④女子一覧表'!$C$14:$Y$93,7,0)="","",VLOOKUP($A50,'④女子一覧表'!$C$14:$Y$93,9,0)))</f>
      </c>
      <c r="Y50" s="316">
        <f>IF($A50="","",IF(VLOOKUP($A50,'④女子一覧表'!$C$14:$Y$93,10,0)="","",VLOOKUP($A50,'④女子一覧表'!$C$14:$Y$93,10,0)&amp;"女子"&amp;VLOOKUP($A50,'④女子一覧表'!$C$14:$Y$93,11,0)))</f>
      </c>
      <c r="Z50" s="317">
        <f>IF($A50="","",IF(VLOOKUP($A50,'④女子一覧表'!$C$14:$Y$93,10,0)="","",VLOOKUP($A50,'④女子一覧表'!$C$14:$Y$93,12,0)))</f>
      </c>
      <c r="AA50" s="316">
        <f>IF($A50="","",IF(VLOOKUP($A50,'④女子一覧表'!$C$14:$Y$93,13,0)="","",VLOOKUP($A50,'④女子一覧表'!$C$14:$Y$93,13,0)&amp;"女子"&amp;VLOOKUP($A50,'④女子一覧表'!$C$14:$Y$93,14,0)))</f>
      </c>
      <c r="AB50" s="317">
        <f>IF($A50="","",IF(VLOOKUP($A50,'④女子一覧表'!$C$14:$Y$93,13,0)="","",VLOOKUP($A50,'④女子一覧表'!$C$14:$Y$93,15,0)))</f>
      </c>
      <c r="AC50" s="316">
        <f>IF($A50="","",IF(VLOOKUP($A50,'④女子一覧表'!$C$14:$Y$93,16,0)="","",VLOOKUP($A50,'④女子一覧表'!$C$14:$Y$93,16,0)&amp;"女子"&amp;VLOOKUP($A50,'④女子一覧表'!$C$14:$Y$93,17,0)))</f>
      </c>
      <c r="AD50" s="318">
        <f>IF($A50="","",IF(VLOOKUP($A50,'④女子一覧表'!$C$14:$Y$93,16,0)="","",VLOOKUP($A50,'④女子一覧表'!$C$14:$Y$93,18,0)))</f>
      </c>
      <c r="AE50" s="316">
        <f>IF($A50="","",IF(VLOOKUP($A50,'④女子一覧表'!$C$14:$Y$93,19,0)="","",VLOOKUP($A50,'④女子一覧表'!$C$14:$Y$93,19,0)&amp;"女子"&amp;VLOOKUP($A50,'④女子一覧表'!$C$14:$Y$93,20,0)))</f>
      </c>
      <c r="AF50" s="318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</c>
      <c r="B51" s="316">
        <f>IF($A51="","",VLOOKUP($A51,'選手登録'!$L$27:$V$106,7,0))</f>
      </c>
      <c r="C51" s="316">
        <f>IF($A51="","",VLOOKUP($A51,'選手登録'!$L$27:$V$106,8,0))</f>
      </c>
      <c r="D51" s="316">
        <f>IF($A51="","",VLOOKUP($A51,'選手登録'!$L$27:$V$106,9,0))</f>
      </c>
      <c r="E51" s="316">
        <f>IF($A51="","",VLOOKUP($A51,'選手登録'!$L$27:$V$106,5,0))</f>
      </c>
      <c r="F51" s="316">
        <f>IF($A51="","",VLOOKUP($A51,'選手登録'!$L$27:$V$106,11,0))</f>
      </c>
      <c r="G51" s="316">
        <f>IF($A51="","",VLOOKUP($A51,'選手登録'!$L$27:$V$106,2,0))</f>
      </c>
      <c r="H51" s="316">
        <f>IF($A51="","",VLOOKUP($A51,'選手登録'!$L$27:$V$106,3,0))</f>
      </c>
      <c r="I51" s="316">
        <f>IF($A51="","",VLOOKUP($A51,'選手登録'!$L$27:$V$106,10,0))</f>
      </c>
      <c r="J51" s="316">
        <f>IF($A51="","",'選手登録'!$C$9)</f>
      </c>
      <c r="K51" s="316"/>
      <c r="L51" s="316">
        <f>IF($A51="","",'選手登録'!$C$4)</f>
      </c>
      <c r="M51" s="316">
        <f>IF($A51="","",'選手登録'!$C$5)</f>
      </c>
      <c r="N51" s="316">
        <f>IF($A51="","",'選手登録'!$C$6)</f>
      </c>
      <c r="O51" s="316">
        <f>IF($A51="","",'選手登録'!$C$7)</f>
      </c>
      <c r="P51" s="316"/>
      <c r="Q51" s="316">
        <f>IF($A51="","",'選手登録'!$C$9)</f>
      </c>
      <c r="R51" s="316">
        <f>IF($A51="","",'選手登録'!$C$5)</f>
      </c>
      <c r="S51" s="316">
        <f>IF($A51="","",'選手登録'!$C$6)</f>
      </c>
      <c r="T51" s="316">
        <f>IF($A51="","",'選手登録'!$C$7)</f>
      </c>
      <c r="U51" s="316"/>
      <c r="V51" s="316"/>
      <c r="W51" s="316">
        <f>IF($A51="","",IF(VLOOKUP($A51,'④女子一覧表'!$C$14:$Y$93,7,0)="","",VLOOKUP($A51,'④女子一覧表'!$C$14:$Y$93,7,0)&amp;"女子"&amp;VLOOKUP($A51,'④女子一覧表'!$C$14:$Y$93,8,0)))</f>
      </c>
      <c r="X51" s="317">
        <f>IF($A51="","",IF(VLOOKUP($A51,'④女子一覧表'!$C$14:$Y$93,7,0)="","",VLOOKUP($A51,'④女子一覧表'!$C$14:$Y$93,9,0)))</f>
      </c>
      <c r="Y51" s="316">
        <f>IF($A51="","",IF(VLOOKUP($A51,'④女子一覧表'!$C$14:$Y$93,10,0)="","",VLOOKUP($A51,'④女子一覧表'!$C$14:$Y$93,10,0)&amp;"女子"&amp;VLOOKUP($A51,'④女子一覧表'!$C$14:$Y$93,11,0)))</f>
      </c>
      <c r="Z51" s="317">
        <f>IF($A51="","",IF(VLOOKUP($A51,'④女子一覧表'!$C$14:$Y$93,10,0)="","",VLOOKUP($A51,'④女子一覧表'!$C$14:$Y$93,12,0)))</f>
      </c>
      <c r="AA51" s="316">
        <f>IF($A51="","",IF(VLOOKUP($A51,'④女子一覧表'!$C$14:$Y$93,13,0)="","",VLOOKUP($A51,'④女子一覧表'!$C$14:$Y$93,13,0)&amp;"女子"&amp;VLOOKUP($A51,'④女子一覧表'!$C$14:$Y$93,14,0)))</f>
      </c>
      <c r="AB51" s="317">
        <f>IF($A51="","",IF(VLOOKUP($A51,'④女子一覧表'!$C$14:$Y$93,13,0)="","",VLOOKUP($A51,'④女子一覧表'!$C$14:$Y$93,15,0)))</f>
      </c>
      <c r="AC51" s="316">
        <f>IF($A51="","",IF(VLOOKUP($A51,'④女子一覧表'!$C$14:$Y$93,16,0)="","",VLOOKUP($A51,'④女子一覧表'!$C$14:$Y$93,16,0)&amp;"女子"&amp;VLOOKUP($A51,'④女子一覧表'!$C$14:$Y$93,17,0)))</f>
      </c>
      <c r="AD51" s="318">
        <f>IF($A51="","",IF(VLOOKUP($A51,'④女子一覧表'!$C$14:$Y$93,16,0)="","",VLOOKUP($A51,'④女子一覧表'!$C$14:$Y$93,18,0)))</f>
      </c>
      <c r="AE51" s="316">
        <f>IF($A51="","",IF(VLOOKUP($A51,'④女子一覧表'!$C$14:$Y$93,19,0)="","",VLOOKUP($A51,'④女子一覧表'!$C$14:$Y$93,19,0)&amp;"女子"&amp;VLOOKUP($A51,'④女子一覧表'!$C$14:$Y$93,20,0)))</f>
      </c>
      <c r="AF51" s="318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</c>
      <c r="B52" s="316">
        <f>IF($A52="","",VLOOKUP($A52,'選手登録'!$L$27:$V$106,7,0))</f>
      </c>
      <c r="C52" s="316">
        <f>IF($A52="","",VLOOKUP($A52,'選手登録'!$L$27:$V$106,8,0))</f>
      </c>
      <c r="D52" s="316">
        <f>IF($A52="","",VLOOKUP($A52,'選手登録'!$L$27:$V$106,9,0))</f>
      </c>
      <c r="E52" s="316">
        <f>IF($A52="","",VLOOKUP($A52,'選手登録'!$L$27:$V$106,5,0))</f>
      </c>
      <c r="F52" s="316">
        <f>IF($A52="","",VLOOKUP($A52,'選手登録'!$L$27:$V$106,11,0))</f>
      </c>
      <c r="G52" s="316">
        <f>IF($A52="","",VLOOKUP($A52,'選手登録'!$L$27:$V$106,2,0))</f>
      </c>
      <c r="H52" s="316">
        <f>IF($A52="","",VLOOKUP($A52,'選手登録'!$L$27:$V$106,3,0))</f>
      </c>
      <c r="I52" s="316">
        <f>IF($A52="","",VLOOKUP($A52,'選手登録'!$L$27:$V$106,10,0))</f>
      </c>
      <c r="J52" s="316">
        <f>IF($A52="","",'選手登録'!$C$9)</f>
      </c>
      <c r="K52" s="316"/>
      <c r="L52" s="316">
        <f>IF($A52="","",'選手登録'!$C$4)</f>
      </c>
      <c r="M52" s="316">
        <f>IF($A52="","",'選手登録'!$C$5)</f>
      </c>
      <c r="N52" s="316">
        <f>IF($A52="","",'選手登録'!$C$6)</f>
      </c>
      <c r="O52" s="316">
        <f>IF($A52="","",'選手登録'!$C$7)</f>
      </c>
      <c r="P52" s="316"/>
      <c r="Q52" s="316">
        <f>IF($A52="","",'選手登録'!$C$9)</f>
      </c>
      <c r="R52" s="316">
        <f>IF($A52="","",'選手登録'!$C$5)</f>
      </c>
      <c r="S52" s="316">
        <f>IF($A52="","",'選手登録'!$C$6)</f>
      </c>
      <c r="T52" s="316">
        <f>IF($A52="","",'選手登録'!$C$7)</f>
      </c>
      <c r="U52" s="316"/>
      <c r="V52" s="316"/>
      <c r="W52" s="316">
        <f>IF($A52="","",IF(VLOOKUP($A52,'④女子一覧表'!$C$14:$Y$93,7,0)="","",VLOOKUP($A52,'④女子一覧表'!$C$14:$Y$93,7,0)&amp;"女子"&amp;VLOOKUP($A52,'④女子一覧表'!$C$14:$Y$93,8,0)))</f>
      </c>
      <c r="X52" s="317">
        <f>IF($A52="","",IF(VLOOKUP($A52,'④女子一覧表'!$C$14:$Y$93,7,0)="","",VLOOKUP($A52,'④女子一覧表'!$C$14:$Y$93,9,0)))</f>
      </c>
      <c r="Y52" s="316">
        <f>IF($A52="","",IF(VLOOKUP($A52,'④女子一覧表'!$C$14:$Y$93,10,0)="","",VLOOKUP($A52,'④女子一覧表'!$C$14:$Y$93,10,0)&amp;"女子"&amp;VLOOKUP($A52,'④女子一覧表'!$C$14:$Y$93,11,0)))</f>
      </c>
      <c r="Z52" s="317">
        <f>IF($A52="","",IF(VLOOKUP($A52,'④女子一覧表'!$C$14:$Y$93,10,0)="","",VLOOKUP($A52,'④女子一覧表'!$C$14:$Y$93,12,0)))</f>
      </c>
      <c r="AA52" s="316">
        <f>IF($A52="","",IF(VLOOKUP($A52,'④女子一覧表'!$C$14:$Y$93,13,0)="","",VLOOKUP($A52,'④女子一覧表'!$C$14:$Y$93,13,0)&amp;"女子"&amp;VLOOKUP($A52,'④女子一覧表'!$C$14:$Y$93,14,0)))</f>
      </c>
      <c r="AB52" s="317">
        <f>IF($A52="","",IF(VLOOKUP($A52,'④女子一覧表'!$C$14:$Y$93,13,0)="","",VLOOKUP($A52,'④女子一覧表'!$C$14:$Y$93,15,0)))</f>
      </c>
      <c r="AC52" s="316">
        <f>IF($A52="","",IF(VLOOKUP($A52,'④女子一覧表'!$C$14:$Y$93,16,0)="","",VLOOKUP($A52,'④女子一覧表'!$C$14:$Y$93,16,0)&amp;"女子"&amp;VLOOKUP($A52,'④女子一覧表'!$C$14:$Y$93,17,0)))</f>
      </c>
      <c r="AD52" s="318">
        <f>IF($A52="","",IF(VLOOKUP($A52,'④女子一覧表'!$C$14:$Y$93,16,0)="","",VLOOKUP($A52,'④女子一覧表'!$C$14:$Y$93,18,0)))</f>
      </c>
      <c r="AE52" s="316">
        <f>IF($A52="","",IF(VLOOKUP($A52,'④女子一覧表'!$C$14:$Y$93,19,0)="","",VLOOKUP($A52,'④女子一覧表'!$C$14:$Y$93,19,0)&amp;"女子"&amp;VLOOKUP($A52,'④女子一覧表'!$C$14:$Y$93,20,0)))</f>
      </c>
      <c r="AF52" s="318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</c>
      <c r="B53" s="316">
        <f>IF($A53="","",VLOOKUP($A53,'選手登録'!$L$27:$V$106,7,0))</f>
      </c>
      <c r="C53" s="316">
        <f>IF($A53="","",VLOOKUP($A53,'選手登録'!$L$27:$V$106,8,0))</f>
      </c>
      <c r="D53" s="316">
        <f>IF($A53="","",VLOOKUP($A53,'選手登録'!$L$27:$V$106,9,0))</f>
      </c>
      <c r="E53" s="316">
        <f>IF($A53="","",VLOOKUP($A53,'選手登録'!$L$27:$V$106,5,0))</f>
      </c>
      <c r="F53" s="316">
        <f>IF($A53="","",VLOOKUP($A53,'選手登録'!$L$27:$V$106,11,0))</f>
      </c>
      <c r="G53" s="316">
        <f>IF($A53="","",VLOOKUP($A53,'選手登録'!$L$27:$V$106,2,0))</f>
      </c>
      <c r="H53" s="316">
        <f>IF($A53="","",VLOOKUP($A53,'選手登録'!$L$27:$V$106,3,0))</f>
      </c>
      <c r="I53" s="316">
        <f>IF($A53="","",VLOOKUP($A53,'選手登録'!$L$27:$V$106,10,0))</f>
      </c>
      <c r="J53" s="316">
        <f>IF($A53="","",'選手登録'!$C$9)</f>
      </c>
      <c r="K53" s="316"/>
      <c r="L53" s="316">
        <f>IF($A53="","",'選手登録'!$C$4)</f>
      </c>
      <c r="M53" s="316">
        <f>IF($A53="","",'選手登録'!$C$5)</f>
      </c>
      <c r="N53" s="316">
        <f>IF($A53="","",'選手登録'!$C$6)</f>
      </c>
      <c r="O53" s="316">
        <f>IF($A53="","",'選手登録'!$C$7)</f>
      </c>
      <c r="P53" s="316"/>
      <c r="Q53" s="316">
        <f>IF($A53="","",'選手登録'!$C$9)</f>
      </c>
      <c r="R53" s="316">
        <f>IF($A53="","",'選手登録'!$C$5)</f>
      </c>
      <c r="S53" s="316">
        <f>IF($A53="","",'選手登録'!$C$6)</f>
      </c>
      <c r="T53" s="316">
        <f>IF($A53="","",'選手登録'!$C$7)</f>
      </c>
      <c r="U53" s="316"/>
      <c r="V53" s="316"/>
      <c r="W53" s="316">
        <f>IF($A53="","",IF(VLOOKUP($A53,'④女子一覧表'!$C$14:$Y$93,7,0)="","",VLOOKUP($A53,'④女子一覧表'!$C$14:$Y$93,7,0)&amp;"女子"&amp;VLOOKUP($A53,'④女子一覧表'!$C$14:$Y$93,8,0)))</f>
      </c>
      <c r="X53" s="317">
        <f>IF($A53="","",IF(VLOOKUP($A53,'④女子一覧表'!$C$14:$Y$93,7,0)="","",VLOOKUP($A53,'④女子一覧表'!$C$14:$Y$93,9,0)))</f>
      </c>
      <c r="Y53" s="316">
        <f>IF($A53="","",IF(VLOOKUP($A53,'④女子一覧表'!$C$14:$Y$93,10,0)="","",VLOOKUP($A53,'④女子一覧表'!$C$14:$Y$93,10,0)&amp;"女子"&amp;VLOOKUP($A53,'④女子一覧表'!$C$14:$Y$93,11,0)))</f>
      </c>
      <c r="Z53" s="317">
        <f>IF($A53="","",IF(VLOOKUP($A53,'④女子一覧表'!$C$14:$Y$93,10,0)="","",VLOOKUP($A53,'④女子一覧表'!$C$14:$Y$93,12,0)))</f>
      </c>
      <c r="AA53" s="316">
        <f>IF($A53="","",IF(VLOOKUP($A53,'④女子一覧表'!$C$14:$Y$93,13,0)="","",VLOOKUP($A53,'④女子一覧表'!$C$14:$Y$93,13,0)&amp;"女子"&amp;VLOOKUP($A53,'④女子一覧表'!$C$14:$Y$93,14,0)))</f>
      </c>
      <c r="AB53" s="317">
        <f>IF($A53="","",IF(VLOOKUP($A53,'④女子一覧表'!$C$14:$Y$93,13,0)="","",VLOOKUP($A53,'④女子一覧表'!$C$14:$Y$93,15,0)))</f>
      </c>
      <c r="AC53" s="316">
        <f>IF($A53="","",IF(VLOOKUP($A53,'④女子一覧表'!$C$14:$Y$93,16,0)="","",VLOOKUP($A53,'④女子一覧表'!$C$14:$Y$93,16,0)&amp;"女子"&amp;VLOOKUP($A53,'④女子一覧表'!$C$14:$Y$93,17,0)))</f>
      </c>
      <c r="AD53" s="318">
        <f>IF($A53="","",IF(VLOOKUP($A53,'④女子一覧表'!$C$14:$Y$93,16,0)="","",VLOOKUP($A53,'④女子一覧表'!$C$14:$Y$93,18,0)))</f>
      </c>
      <c r="AE53" s="316">
        <f>IF($A53="","",IF(VLOOKUP($A53,'④女子一覧表'!$C$14:$Y$93,19,0)="","",VLOOKUP($A53,'④女子一覧表'!$C$14:$Y$93,19,0)&amp;"女子"&amp;VLOOKUP($A53,'④女子一覧表'!$C$14:$Y$93,20,0)))</f>
      </c>
      <c r="AF53" s="318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</c>
      <c r="B54" s="316">
        <f>IF($A54="","",VLOOKUP($A54,'選手登録'!$L$27:$V$106,7,0))</f>
      </c>
      <c r="C54" s="316">
        <f>IF($A54="","",VLOOKUP($A54,'選手登録'!$L$27:$V$106,8,0))</f>
      </c>
      <c r="D54" s="316">
        <f>IF($A54="","",VLOOKUP($A54,'選手登録'!$L$27:$V$106,9,0))</f>
      </c>
      <c r="E54" s="316">
        <f>IF($A54="","",VLOOKUP($A54,'選手登録'!$L$27:$V$106,5,0))</f>
      </c>
      <c r="F54" s="316">
        <f>IF($A54="","",VLOOKUP($A54,'選手登録'!$L$27:$V$106,11,0))</f>
      </c>
      <c r="G54" s="316">
        <f>IF($A54="","",VLOOKUP($A54,'選手登録'!$L$27:$V$106,2,0))</f>
      </c>
      <c r="H54" s="316">
        <f>IF($A54="","",VLOOKUP($A54,'選手登録'!$L$27:$V$106,3,0))</f>
      </c>
      <c r="I54" s="316">
        <f>IF($A54="","",VLOOKUP($A54,'選手登録'!$L$27:$V$106,10,0))</f>
      </c>
      <c r="J54" s="316">
        <f>IF($A54="","",'選手登録'!$C$9)</f>
      </c>
      <c r="K54" s="316"/>
      <c r="L54" s="316">
        <f>IF($A54="","",'選手登録'!$C$4)</f>
      </c>
      <c r="M54" s="316">
        <f>IF($A54="","",'選手登録'!$C$5)</f>
      </c>
      <c r="N54" s="316">
        <f>IF($A54="","",'選手登録'!$C$6)</f>
      </c>
      <c r="O54" s="316">
        <f>IF($A54="","",'選手登録'!$C$7)</f>
      </c>
      <c r="P54" s="316"/>
      <c r="Q54" s="316">
        <f>IF($A54="","",'選手登録'!$C$9)</f>
      </c>
      <c r="R54" s="316">
        <f>IF($A54="","",'選手登録'!$C$5)</f>
      </c>
      <c r="S54" s="316">
        <f>IF($A54="","",'選手登録'!$C$6)</f>
      </c>
      <c r="T54" s="316">
        <f>IF($A54="","",'選手登録'!$C$7)</f>
      </c>
      <c r="U54" s="316"/>
      <c r="V54" s="316"/>
      <c r="W54" s="316">
        <f>IF($A54="","",IF(VLOOKUP($A54,'④女子一覧表'!$C$14:$Y$93,7,0)="","",VLOOKUP($A54,'④女子一覧表'!$C$14:$Y$93,7,0)&amp;"女子"&amp;VLOOKUP($A54,'④女子一覧表'!$C$14:$Y$93,8,0)))</f>
      </c>
      <c r="X54" s="317">
        <f>IF($A54="","",IF(VLOOKUP($A54,'④女子一覧表'!$C$14:$Y$93,7,0)="","",VLOOKUP($A54,'④女子一覧表'!$C$14:$Y$93,9,0)))</f>
      </c>
      <c r="Y54" s="316">
        <f>IF($A54="","",IF(VLOOKUP($A54,'④女子一覧表'!$C$14:$Y$93,10,0)="","",VLOOKUP($A54,'④女子一覧表'!$C$14:$Y$93,10,0)&amp;"女子"&amp;VLOOKUP($A54,'④女子一覧表'!$C$14:$Y$93,11,0)))</f>
      </c>
      <c r="Z54" s="317">
        <f>IF($A54="","",IF(VLOOKUP($A54,'④女子一覧表'!$C$14:$Y$93,10,0)="","",VLOOKUP($A54,'④女子一覧表'!$C$14:$Y$93,12,0)))</f>
      </c>
      <c r="AA54" s="316">
        <f>IF($A54="","",IF(VLOOKUP($A54,'④女子一覧表'!$C$14:$Y$93,13,0)="","",VLOOKUP($A54,'④女子一覧表'!$C$14:$Y$93,13,0)&amp;"女子"&amp;VLOOKUP($A54,'④女子一覧表'!$C$14:$Y$93,14,0)))</f>
      </c>
      <c r="AB54" s="317">
        <f>IF($A54="","",IF(VLOOKUP($A54,'④女子一覧表'!$C$14:$Y$93,13,0)="","",VLOOKUP($A54,'④女子一覧表'!$C$14:$Y$93,15,0)))</f>
      </c>
      <c r="AC54" s="316">
        <f>IF($A54="","",IF(VLOOKUP($A54,'④女子一覧表'!$C$14:$Y$93,16,0)="","",VLOOKUP($A54,'④女子一覧表'!$C$14:$Y$93,16,0)&amp;"女子"&amp;VLOOKUP($A54,'④女子一覧表'!$C$14:$Y$93,17,0)))</f>
      </c>
      <c r="AD54" s="318">
        <f>IF($A54="","",IF(VLOOKUP($A54,'④女子一覧表'!$C$14:$Y$93,16,0)="","",VLOOKUP($A54,'④女子一覧表'!$C$14:$Y$93,18,0)))</f>
      </c>
      <c r="AE54" s="316">
        <f>IF($A54="","",IF(VLOOKUP($A54,'④女子一覧表'!$C$14:$Y$93,19,0)="","",VLOOKUP($A54,'④女子一覧表'!$C$14:$Y$93,19,0)&amp;"女子"&amp;VLOOKUP($A54,'④女子一覧表'!$C$14:$Y$93,20,0)))</f>
      </c>
      <c r="AF54" s="318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</c>
      <c r="B55" s="316">
        <f>IF($A55="","",VLOOKUP($A55,'選手登録'!$L$27:$V$106,7,0))</f>
      </c>
      <c r="C55" s="316">
        <f>IF($A55="","",VLOOKUP($A55,'選手登録'!$L$27:$V$106,8,0))</f>
      </c>
      <c r="D55" s="316">
        <f>IF($A55="","",VLOOKUP($A55,'選手登録'!$L$27:$V$106,9,0))</f>
      </c>
      <c r="E55" s="316">
        <f>IF($A55="","",VLOOKUP($A55,'選手登録'!$L$27:$V$106,5,0))</f>
      </c>
      <c r="F55" s="316">
        <f>IF($A55="","",VLOOKUP($A55,'選手登録'!$L$27:$V$106,11,0))</f>
      </c>
      <c r="G55" s="316">
        <f>IF($A55="","",VLOOKUP($A55,'選手登録'!$L$27:$V$106,2,0))</f>
      </c>
      <c r="H55" s="316">
        <f>IF($A55="","",VLOOKUP($A55,'選手登録'!$L$27:$V$106,3,0))</f>
      </c>
      <c r="I55" s="316">
        <f>IF($A55="","",VLOOKUP($A55,'選手登録'!$L$27:$V$106,10,0))</f>
      </c>
      <c r="J55" s="316">
        <f>IF($A55="","",'選手登録'!$C$9)</f>
      </c>
      <c r="K55" s="316"/>
      <c r="L55" s="316">
        <f>IF($A55="","",'選手登録'!$C$4)</f>
      </c>
      <c r="M55" s="316">
        <f>IF($A55="","",'選手登録'!$C$5)</f>
      </c>
      <c r="N55" s="316">
        <f>IF($A55="","",'選手登録'!$C$6)</f>
      </c>
      <c r="O55" s="316">
        <f>IF($A55="","",'選手登録'!$C$7)</f>
      </c>
      <c r="P55" s="316"/>
      <c r="Q55" s="316">
        <f>IF($A55="","",'選手登録'!$C$9)</f>
      </c>
      <c r="R55" s="316">
        <f>IF($A55="","",'選手登録'!$C$5)</f>
      </c>
      <c r="S55" s="316">
        <f>IF($A55="","",'選手登録'!$C$6)</f>
      </c>
      <c r="T55" s="316">
        <f>IF($A55="","",'選手登録'!$C$7)</f>
      </c>
      <c r="U55" s="316"/>
      <c r="V55" s="316"/>
      <c r="W55" s="316">
        <f>IF($A55="","",IF(VLOOKUP($A55,'④女子一覧表'!$C$14:$Y$93,7,0)="","",VLOOKUP($A55,'④女子一覧表'!$C$14:$Y$93,7,0)&amp;"女子"&amp;VLOOKUP($A55,'④女子一覧表'!$C$14:$Y$93,8,0)))</f>
      </c>
      <c r="X55" s="317">
        <f>IF($A55="","",IF(VLOOKUP($A55,'④女子一覧表'!$C$14:$Y$93,7,0)="","",VLOOKUP($A55,'④女子一覧表'!$C$14:$Y$93,9,0)))</f>
      </c>
      <c r="Y55" s="316">
        <f>IF($A55="","",IF(VLOOKUP($A55,'④女子一覧表'!$C$14:$Y$93,10,0)="","",VLOOKUP($A55,'④女子一覧表'!$C$14:$Y$93,10,0)&amp;"女子"&amp;VLOOKUP($A55,'④女子一覧表'!$C$14:$Y$93,11,0)))</f>
      </c>
      <c r="Z55" s="317">
        <f>IF($A55="","",IF(VLOOKUP($A55,'④女子一覧表'!$C$14:$Y$93,10,0)="","",VLOOKUP($A55,'④女子一覧表'!$C$14:$Y$93,12,0)))</f>
      </c>
      <c r="AA55" s="316">
        <f>IF($A55="","",IF(VLOOKUP($A55,'④女子一覧表'!$C$14:$Y$93,13,0)="","",VLOOKUP($A55,'④女子一覧表'!$C$14:$Y$93,13,0)&amp;"女子"&amp;VLOOKUP($A55,'④女子一覧表'!$C$14:$Y$93,14,0)))</f>
      </c>
      <c r="AB55" s="317">
        <f>IF($A55="","",IF(VLOOKUP($A55,'④女子一覧表'!$C$14:$Y$93,13,0)="","",VLOOKUP($A55,'④女子一覧表'!$C$14:$Y$93,15,0)))</f>
      </c>
      <c r="AC55" s="316">
        <f>IF($A55="","",IF(VLOOKUP($A55,'④女子一覧表'!$C$14:$Y$93,16,0)="","",VLOOKUP($A55,'④女子一覧表'!$C$14:$Y$93,16,0)&amp;"女子"&amp;VLOOKUP($A55,'④女子一覧表'!$C$14:$Y$93,17,0)))</f>
      </c>
      <c r="AD55" s="318">
        <f>IF($A55="","",IF(VLOOKUP($A55,'④女子一覧表'!$C$14:$Y$93,16,0)="","",VLOOKUP($A55,'④女子一覧表'!$C$14:$Y$93,18,0)))</f>
      </c>
      <c r="AE55" s="316">
        <f>IF($A55="","",IF(VLOOKUP($A55,'④女子一覧表'!$C$14:$Y$93,19,0)="","",VLOOKUP($A55,'④女子一覧表'!$C$14:$Y$93,19,0)&amp;"女子"&amp;VLOOKUP($A55,'④女子一覧表'!$C$14:$Y$93,20,0)))</f>
      </c>
      <c r="AF55" s="318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</c>
      <c r="B56" s="316">
        <f>IF($A56="","",VLOOKUP($A56,'選手登録'!$L$27:$V$106,7,0))</f>
      </c>
      <c r="C56" s="316">
        <f>IF($A56="","",VLOOKUP($A56,'選手登録'!$L$27:$V$106,8,0))</f>
      </c>
      <c r="D56" s="316">
        <f>IF($A56="","",VLOOKUP($A56,'選手登録'!$L$27:$V$106,9,0))</f>
      </c>
      <c r="E56" s="316">
        <f>IF($A56="","",VLOOKUP($A56,'選手登録'!$L$27:$V$106,5,0))</f>
      </c>
      <c r="F56" s="316">
        <f>IF($A56="","",VLOOKUP($A56,'選手登録'!$L$27:$V$106,11,0))</f>
      </c>
      <c r="G56" s="316">
        <f>IF($A56="","",VLOOKUP($A56,'選手登録'!$L$27:$V$106,2,0))</f>
      </c>
      <c r="H56" s="316">
        <f>IF($A56="","",VLOOKUP($A56,'選手登録'!$L$27:$V$106,3,0))</f>
      </c>
      <c r="I56" s="316">
        <f>IF($A56="","",VLOOKUP($A56,'選手登録'!$L$27:$V$106,10,0))</f>
      </c>
      <c r="J56" s="316">
        <f>IF($A56="","",'選手登録'!$C$9)</f>
      </c>
      <c r="K56" s="316"/>
      <c r="L56" s="316">
        <f>IF($A56="","",'選手登録'!$C$4)</f>
      </c>
      <c r="M56" s="316">
        <f>IF($A56="","",'選手登録'!$C$5)</f>
      </c>
      <c r="N56" s="316">
        <f>IF($A56="","",'選手登録'!$C$6)</f>
      </c>
      <c r="O56" s="316">
        <f>IF($A56="","",'選手登録'!$C$7)</f>
      </c>
      <c r="P56" s="316"/>
      <c r="Q56" s="316">
        <f>IF($A56="","",'選手登録'!$C$9)</f>
      </c>
      <c r="R56" s="316">
        <f>IF($A56="","",'選手登録'!$C$5)</f>
      </c>
      <c r="S56" s="316">
        <f>IF($A56="","",'選手登録'!$C$6)</f>
      </c>
      <c r="T56" s="316">
        <f>IF($A56="","",'選手登録'!$C$7)</f>
      </c>
      <c r="U56" s="316"/>
      <c r="V56" s="316"/>
      <c r="W56" s="316">
        <f>IF($A56="","",IF(VLOOKUP($A56,'④女子一覧表'!$C$14:$Y$93,7,0)="","",VLOOKUP($A56,'④女子一覧表'!$C$14:$Y$93,7,0)&amp;"女子"&amp;VLOOKUP($A56,'④女子一覧表'!$C$14:$Y$93,8,0)))</f>
      </c>
      <c r="X56" s="317">
        <f>IF($A56="","",IF(VLOOKUP($A56,'④女子一覧表'!$C$14:$Y$93,7,0)="","",VLOOKUP($A56,'④女子一覧表'!$C$14:$Y$93,9,0)))</f>
      </c>
      <c r="Y56" s="316">
        <f>IF($A56="","",IF(VLOOKUP($A56,'④女子一覧表'!$C$14:$Y$93,10,0)="","",VLOOKUP($A56,'④女子一覧表'!$C$14:$Y$93,10,0)&amp;"女子"&amp;VLOOKUP($A56,'④女子一覧表'!$C$14:$Y$93,11,0)))</f>
      </c>
      <c r="Z56" s="317">
        <f>IF($A56="","",IF(VLOOKUP($A56,'④女子一覧表'!$C$14:$Y$93,10,0)="","",VLOOKUP($A56,'④女子一覧表'!$C$14:$Y$93,12,0)))</f>
      </c>
      <c r="AA56" s="316">
        <f>IF($A56="","",IF(VLOOKUP($A56,'④女子一覧表'!$C$14:$Y$93,13,0)="","",VLOOKUP($A56,'④女子一覧表'!$C$14:$Y$93,13,0)&amp;"女子"&amp;VLOOKUP($A56,'④女子一覧表'!$C$14:$Y$93,14,0)))</f>
      </c>
      <c r="AB56" s="317">
        <f>IF($A56="","",IF(VLOOKUP($A56,'④女子一覧表'!$C$14:$Y$93,13,0)="","",VLOOKUP($A56,'④女子一覧表'!$C$14:$Y$93,15,0)))</f>
      </c>
      <c r="AC56" s="316">
        <f>IF($A56="","",IF(VLOOKUP($A56,'④女子一覧表'!$C$14:$Y$93,16,0)="","",VLOOKUP($A56,'④女子一覧表'!$C$14:$Y$93,16,0)&amp;"女子"&amp;VLOOKUP($A56,'④女子一覧表'!$C$14:$Y$93,17,0)))</f>
      </c>
      <c r="AD56" s="318">
        <f>IF($A56="","",IF(VLOOKUP($A56,'④女子一覧表'!$C$14:$Y$93,16,0)="","",VLOOKUP($A56,'④女子一覧表'!$C$14:$Y$93,18,0)))</f>
      </c>
      <c r="AE56" s="316">
        <f>IF($A56="","",IF(VLOOKUP($A56,'④女子一覧表'!$C$14:$Y$93,19,0)="","",VLOOKUP($A56,'④女子一覧表'!$C$14:$Y$93,19,0)&amp;"女子"&amp;VLOOKUP($A56,'④女子一覧表'!$C$14:$Y$93,20,0)))</f>
      </c>
      <c r="AF56" s="318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</c>
      <c r="B57" s="316">
        <f>IF($A57="","",VLOOKUP($A57,'選手登録'!$L$27:$V$106,7,0))</f>
      </c>
      <c r="C57" s="316">
        <f>IF($A57="","",VLOOKUP($A57,'選手登録'!$L$27:$V$106,8,0))</f>
      </c>
      <c r="D57" s="316">
        <f>IF($A57="","",VLOOKUP($A57,'選手登録'!$L$27:$V$106,9,0))</f>
      </c>
      <c r="E57" s="316">
        <f>IF($A57="","",VLOOKUP($A57,'選手登録'!$L$27:$V$106,5,0))</f>
      </c>
      <c r="F57" s="316">
        <f>IF($A57="","",VLOOKUP($A57,'選手登録'!$L$27:$V$106,11,0))</f>
      </c>
      <c r="G57" s="316">
        <f>IF($A57="","",VLOOKUP($A57,'選手登録'!$L$27:$V$106,2,0))</f>
      </c>
      <c r="H57" s="316">
        <f>IF($A57="","",VLOOKUP($A57,'選手登録'!$L$27:$V$106,3,0))</f>
      </c>
      <c r="I57" s="316">
        <f>IF($A57="","",VLOOKUP($A57,'選手登録'!$L$27:$V$106,10,0))</f>
      </c>
      <c r="J57" s="316">
        <f>IF($A57="","",'選手登録'!$C$9)</f>
      </c>
      <c r="K57" s="316"/>
      <c r="L57" s="316">
        <f>IF($A57="","",'選手登録'!$C$4)</f>
      </c>
      <c r="M57" s="316">
        <f>IF($A57="","",'選手登録'!$C$5)</f>
      </c>
      <c r="N57" s="316">
        <f>IF($A57="","",'選手登録'!$C$6)</f>
      </c>
      <c r="O57" s="316">
        <f>IF($A57="","",'選手登録'!$C$7)</f>
      </c>
      <c r="P57" s="316"/>
      <c r="Q57" s="316">
        <f>IF($A57="","",'選手登録'!$C$9)</f>
      </c>
      <c r="R57" s="316">
        <f>IF($A57="","",'選手登録'!$C$5)</f>
      </c>
      <c r="S57" s="316">
        <f>IF($A57="","",'選手登録'!$C$6)</f>
      </c>
      <c r="T57" s="316">
        <f>IF($A57="","",'選手登録'!$C$7)</f>
      </c>
      <c r="U57" s="316"/>
      <c r="V57" s="316"/>
      <c r="W57" s="316">
        <f>IF($A57="","",IF(VLOOKUP($A57,'④女子一覧表'!$C$14:$Y$93,7,0)="","",VLOOKUP($A57,'④女子一覧表'!$C$14:$Y$93,7,0)&amp;"女子"&amp;VLOOKUP($A57,'④女子一覧表'!$C$14:$Y$93,8,0)))</f>
      </c>
      <c r="X57" s="317">
        <f>IF($A57="","",IF(VLOOKUP($A57,'④女子一覧表'!$C$14:$Y$93,7,0)="","",VLOOKUP($A57,'④女子一覧表'!$C$14:$Y$93,9,0)))</f>
      </c>
      <c r="Y57" s="316">
        <f>IF($A57="","",IF(VLOOKUP($A57,'④女子一覧表'!$C$14:$Y$93,10,0)="","",VLOOKUP($A57,'④女子一覧表'!$C$14:$Y$93,10,0)&amp;"女子"&amp;VLOOKUP($A57,'④女子一覧表'!$C$14:$Y$93,11,0)))</f>
      </c>
      <c r="Z57" s="317">
        <f>IF($A57="","",IF(VLOOKUP($A57,'④女子一覧表'!$C$14:$Y$93,10,0)="","",VLOOKUP($A57,'④女子一覧表'!$C$14:$Y$93,12,0)))</f>
      </c>
      <c r="AA57" s="316">
        <f>IF($A57="","",IF(VLOOKUP($A57,'④女子一覧表'!$C$14:$Y$93,13,0)="","",VLOOKUP($A57,'④女子一覧表'!$C$14:$Y$93,13,0)&amp;"女子"&amp;VLOOKUP($A57,'④女子一覧表'!$C$14:$Y$93,14,0)))</f>
      </c>
      <c r="AB57" s="317">
        <f>IF($A57="","",IF(VLOOKUP($A57,'④女子一覧表'!$C$14:$Y$93,13,0)="","",VLOOKUP($A57,'④女子一覧表'!$C$14:$Y$93,15,0)))</f>
      </c>
      <c r="AC57" s="316">
        <f>IF($A57="","",IF(VLOOKUP($A57,'④女子一覧表'!$C$14:$Y$93,16,0)="","",VLOOKUP($A57,'④女子一覧表'!$C$14:$Y$93,16,0)&amp;"女子"&amp;VLOOKUP($A57,'④女子一覧表'!$C$14:$Y$93,17,0)))</f>
      </c>
      <c r="AD57" s="318">
        <f>IF($A57="","",IF(VLOOKUP($A57,'④女子一覧表'!$C$14:$Y$93,16,0)="","",VLOOKUP($A57,'④女子一覧表'!$C$14:$Y$93,18,0)))</f>
      </c>
      <c r="AE57" s="316">
        <f>IF($A57="","",IF(VLOOKUP($A57,'④女子一覧表'!$C$14:$Y$93,19,0)="","",VLOOKUP($A57,'④女子一覧表'!$C$14:$Y$93,19,0)&amp;"女子"&amp;VLOOKUP($A57,'④女子一覧表'!$C$14:$Y$93,20,0)))</f>
      </c>
      <c r="AF57" s="318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</c>
      <c r="B58" s="316">
        <f>IF($A58="","",VLOOKUP($A58,'選手登録'!$L$27:$V$106,7,0))</f>
      </c>
      <c r="C58" s="316">
        <f>IF($A58="","",VLOOKUP($A58,'選手登録'!$L$27:$V$106,8,0))</f>
      </c>
      <c r="D58" s="316">
        <f>IF($A58="","",VLOOKUP($A58,'選手登録'!$L$27:$V$106,9,0))</f>
      </c>
      <c r="E58" s="316">
        <f>IF($A58="","",VLOOKUP($A58,'選手登録'!$L$27:$V$106,5,0))</f>
      </c>
      <c r="F58" s="316">
        <f>IF($A58="","",VLOOKUP($A58,'選手登録'!$L$27:$V$106,11,0))</f>
      </c>
      <c r="G58" s="316">
        <f>IF($A58="","",VLOOKUP($A58,'選手登録'!$L$27:$V$106,2,0))</f>
      </c>
      <c r="H58" s="316">
        <f>IF($A58="","",VLOOKUP($A58,'選手登録'!$L$27:$V$106,3,0))</f>
      </c>
      <c r="I58" s="316">
        <f>IF($A58="","",VLOOKUP($A58,'選手登録'!$L$27:$V$106,10,0))</f>
      </c>
      <c r="J58" s="316">
        <f>IF($A58="","",'選手登録'!$C$9)</f>
      </c>
      <c r="K58" s="316"/>
      <c r="L58" s="316">
        <f>IF($A58="","",'選手登録'!$C$4)</f>
      </c>
      <c r="M58" s="316">
        <f>IF($A58="","",'選手登録'!$C$5)</f>
      </c>
      <c r="N58" s="316">
        <f>IF($A58="","",'選手登録'!$C$6)</f>
      </c>
      <c r="O58" s="316">
        <f>IF($A58="","",'選手登録'!$C$7)</f>
      </c>
      <c r="P58" s="316"/>
      <c r="Q58" s="316">
        <f>IF($A58="","",'選手登録'!$C$9)</f>
      </c>
      <c r="R58" s="316">
        <f>IF($A58="","",'選手登録'!$C$5)</f>
      </c>
      <c r="S58" s="316">
        <f>IF($A58="","",'選手登録'!$C$6)</f>
      </c>
      <c r="T58" s="316">
        <f>IF($A58="","",'選手登録'!$C$7)</f>
      </c>
      <c r="U58" s="316"/>
      <c r="V58" s="316"/>
      <c r="W58" s="316">
        <f>IF($A58="","",IF(VLOOKUP($A58,'④女子一覧表'!$C$14:$Y$93,7,0)="","",VLOOKUP($A58,'④女子一覧表'!$C$14:$Y$93,7,0)&amp;"女子"&amp;VLOOKUP($A58,'④女子一覧表'!$C$14:$Y$93,8,0)))</f>
      </c>
      <c r="X58" s="317">
        <f>IF($A58="","",IF(VLOOKUP($A58,'④女子一覧表'!$C$14:$Y$93,7,0)="","",VLOOKUP($A58,'④女子一覧表'!$C$14:$Y$93,9,0)))</f>
      </c>
      <c r="Y58" s="316">
        <f>IF($A58="","",IF(VLOOKUP($A58,'④女子一覧表'!$C$14:$Y$93,10,0)="","",VLOOKUP($A58,'④女子一覧表'!$C$14:$Y$93,10,0)&amp;"女子"&amp;VLOOKUP($A58,'④女子一覧表'!$C$14:$Y$93,11,0)))</f>
      </c>
      <c r="Z58" s="317">
        <f>IF($A58="","",IF(VLOOKUP($A58,'④女子一覧表'!$C$14:$Y$93,10,0)="","",VLOOKUP($A58,'④女子一覧表'!$C$14:$Y$93,12,0)))</f>
      </c>
      <c r="AA58" s="316">
        <f>IF($A58="","",IF(VLOOKUP($A58,'④女子一覧表'!$C$14:$Y$93,13,0)="","",VLOOKUP($A58,'④女子一覧表'!$C$14:$Y$93,13,0)&amp;"女子"&amp;VLOOKUP($A58,'④女子一覧表'!$C$14:$Y$93,14,0)))</f>
      </c>
      <c r="AB58" s="317">
        <f>IF($A58="","",IF(VLOOKUP($A58,'④女子一覧表'!$C$14:$Y$93,13,0)="","",VLOOKUP($A58,'④女子一覧表'!$C$14:$Y$93,15,0)))</f>
      </c>
      <c r="AC58" s="316">
        <f>IF($A58="","",IF(VLOOKUP($A58,'④女子一覧表'!$C$14:$Y$93,16,0)="","",VLOOKUP($A58,'④女子一覧表'!$C$14:$Y$93,16,0)&amp;"女子"&amp;VLOOKUP($A58,'④女子一覧表'!$C$14:$Y$93,17,0)))</f>
      </c>
      <c r="AD58" s="318">
        <f>IF($A58="","",IF(VLOOKUP($A58,'④女子一覧表'!$C$14:$Y$93,16,0)="","",VLOOKUP($A58,'④女子一覧表'!$C$14:$Y$93,18,0)))</f>
      </c>
      <c r="AE58" s="316">
        <f>IF($A58="","",IF(VLOOKUP($A58,'④女子一覧表'!$C$14:$Y$93,19,0)="","",VLOOKUP($A58,'④女子一覧表'!$C$14:$Y$93,19,0)&amp;"女子"&amp;VLOOKUP($A58,'④女子一覧表'!$C$14:$Y$93,20,0)))</f>
      </c>
      <c r="AF58" s="318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</c>
      <c r="B59" s="316">
        <f>IF($A59="","",VLOOKUP($A59,'選手登録'!$L$27:$V$106,7,0))</f>
      </c>
      <c r="C59" s="316">
        <f>IF($A59="","",VLOOKUP($A59,'選手登録'!$L$27:$V$106,8,0))</f>
      </c>
      <c r="D59" s="316">
        <f>IF($A59="","",VLOOKUP($A59,'選手登録'!$L$27:$V$106,9,0))</f>
      </c>
      <c r="E59" s="316">
        <f>IF($A59="","",VLOOKUP($A59,'選手登録'!$L$27:$V$106,5,0))</f>
      </c>
      <c r="F59" s="316">
        <f>IF($A59="","",VLOOKUP($A59,'選手登録'!$L$27:$V$106,11,0))</f>
      </c>
      <c r="G59" s="316">
        <f>IF($A59="","",VLOOKUP($A59,'選手登録'!$L$27:$V$106,2,0))</f>
      </c>
      <c r="H59" s="316">
        <f>IF($A59="","",VLOOKUP($A59,'選手登録'!$L$27:$V$106,3,0))</f>
      </c>
      <c r="I59" s="316">
        <f>IF($A59="","",VLOOKUP($A59,'選手登録'!$L$27:$V$106,10,0))</f>
      </c>
      <c r="J59" s="316">
        <f>IF($A59="","",'選手登録'!$C$9)</f>
      </c>
      <c r="K59" s="316"/>
      <c r="L59" s="316">
        <f>IF($A59="","",'選手登録'!$C$4)</f>
      </c>
      <c r="M59" s="316">
        <f>IF($A59="","",'選手登録'!$C$5)</f>
      </c>
      <c r="N59" s="316">
        <f>IF($A59="","",'選手登録'!$C$6)</f>
      </c>
      <c r="O59" s="316">
        <f>IF($A59="","",'選手登録'!$C$7)</f>
      </c>
      <c r="P59" s="316"/>
      <c r="Q59" s="316">
        <f>IF($A59="","",'選手登録'!$C$9)</f>
      </c>
      <c r="R59" s="316">
        <f>IF($A59="","",'選手登録'!$C$5)</f>
      </c>
      <c r="S59" s="316">
        <f>IF($A59="","",'選手登録'!$C$6)</f>
      </c>
      <c r="T59" s="316">
        <f>IF($A59="","",'選手登録'!$C$7)</f>
      </c>
      <c r="U59" s="316"/>
      <c r="V59" s="316"/>
      <c r="W59" s="316">
        <f>IF($A59="","",IF(VLOOKUP($A59,'④女子一覧表'!$C$14:$Y$93,7,0)="","",VLOOKUP($A59,'④女子一覧表'!$C$14:$Y$93,7,0)&amp;"女子"&amp;VLOOKUP($A59,'④女子一覧表'!$C$14:$Y$93,8,0)))</f>
      </c>
      <c r="X59" s="317">
        <f>IF($A59="","",IF(VLOOKUP($A59,'④女子一覧表'!$C$14:$Y$93,7,0)="","",VLOOKUP($A59,'④女子一覧表'!$C$14:$Y$93,9,0)))</f>
      </c>
      <c r="Y59" s="316">
        <f>IF($A59="","",IF(VLOOKUP($A59,'④女子一覧表'!$C$14:$Y$93,10,0)="","",VLOOKUP($A59,'④女子一覧表'!$C$14:$Y$93,10,0)&amp;"女子"&amp;VLOOKUP($A59,'④女子一覧表'!$C$14:$Y$93,11,0)))</f>
      </c>
      <c r="Z59" s="317">
        <f>IF($A59="","",IF(VLOOKUP($A59,'④女子一覧表'!$C$14:$Y$93,10,0)="","",VLOOKUP($A59,'④女子一覧表'!$C$14:$Y$93,12,0)))</f>
      </c>
      <c r="AA59" s="316">
        <f>IF($A59="","",IF(VLOOKUP($A59,'④女子一覧表'!$C$14:$Y$93,13,0)="","",VLOOKUP($A59,'④女子一覧表'!$C$14:$Y$93,13,0)&amp;"女子"&amp;VLOOKUP($A59,'④女子一覧表'!$C$14:$Y$93,14,0)))</f>
      </c>
      <c r="AB59" s="317">
        <f>IF($A59="","",IF(VLOOKUP($A59,'④女子一覧表'!$C$14:$Y$93,13,0)="","",VLOOKUP($A59,'④女子一覧表'!$C$14:$Y$93,15,0)))</f>
      </c>
      <c r="AC59" s="316">
        <f>IF($A59="","",IF(VLOOKUP($A59,'④女子一覧表'!$C$14:$Y$93,16,0)="","",VLOOKUP($A59,'④女子一覧表'!$C$14:$Y$93,16,0)&amp;"女子"&amp;VLOOKUP($A59,'④女子一覧表'!$C$14:$Y$93,17,0)))</f>
      </c>
      <c r="AD59" s="318">
        <f>IF($A59="","",IF(VLOOKUP($A59,'④女子一覧表'!$C$14:$Y$93,16,0)="","",VLOOKUP($A59,'④女子一覧表'!$C$14:$Y$93,18,0)))</f>
      </c>
      <c r="AE59" s="316">
        <f>IF($A59="","",IF(VLOOKUP($A59,'④女子一覧表'!$C$14:$Y$93,19,0)="","",VLOOKUP($A59,'④女子一覧表'!$C$14:$Y$93,19,0)&amp;"女子"&amp;VLOOKUP($A59,'④女子一覧表'!$C$14:$Y$93,20,0)))</f>
      </c>
      <c r="AF59" s="318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</c>
      <c r="B60" s="316">
        <f>IF($A60="","",VLOOKUP($A60,'選手登録'!$L$27:$V$106,7,0))</f>
      </c>
      <c r="C60" s="316">
        <f>IF($A60="","",VLOOKUP($A60,'選手登録'!$L$27:$V$106,8,0))</f>
      </c>
      <c r="D60" s="316">
        <f>IF($A60="","",VLOOKUP($A60,'選手登録'!$L$27:$V$106,9,0))</f>
      </c>
      <c r="E60" s="316">
        <f>IF($A60="","",VLOOKUP($A60,'選手登録'!$L$27:$V$106,5,0))</f>
      </c>
      <c r="F60" s="316">
        <f>IF($A60="","",VLOOKUP($A60,'選手登録'!$L$27:$V$106,11,0))</f>
      </c>
      <c r="G60" s="316">
        <f>IF($A60="","",VLOOKUP($A60,'選手登録'!$L$27:$V$106,2,0))</f>
      </c>
      <c r="H60" s="316">
        <f>IF($A60="","",VLOOKUP($A60,'選手登録'!$L$27:$V$106,3,0))</f>
      </c>
      <c r="I60" s="316">
        <f>IF($A60="","",VLOOKUP($A60,'選手登録'!$L$27:$V$106,10,0))</f>
      </c>
      <c r="J60" s="316">
        <f>IF($A60="","",'選手登録'!$C$9)</f>
      </c>
      <c r="K60" s="316"/>
      <c r="L60" s="316">
        <f>IF($A60="","",'選手登録'!$C$4)</f>
      </c>
      <c r="M60" s="316">
        <f>IF($A60="","",'選手登録'!$C$5)</f>
      </c>
      <c r="N60" s="316">
        <f>IF($A60="","",'選手登録'!$C$6)</f>
      </c>
      <c r="O60" s="316">
        <f>IF($A60="","",'選手登録'!$C$7)</f>
      </c>
      <c r="P60" s="316"/>
      <c r="Q60" s="316">
        <f>IF($A60="","",'選手登録'!$C$9)</f>
      </c>
      <c r="R60" s="316">
        <f>IF($A60="","",'選手登録'!$C$5)</f>
      </c>
      <c r="S60" s="316">
        <f>IF($A60="","",'選手登録'!$C$6)</f>
      </c>
      <c r="T60" s="316">
        <f>IF($A60="","",'選手登録'!$C$7)</f>
      </c>
      <c r="U60" s="316"/>
      <c r="V60" s="316"/>
      <c r="W60" s="316">
        <f>IF($A60="","",IF(VLOOKUP($A60,'④女子一覧表'!$C$14:$Y$93,7,0)="","",VLOOKUP($A60,'④女子一覧表'!$C$14:$Y$93,7,0)&amp;"女子"&amp;VLOOKUP($A60,'④女子一覧表'!$C$14:$Y$93,8,0)))</f>
      </c>
      <c r="X60" s="317">
        <f>IF($A60="","",IF(VLOOKUP($A60,'④女子一覧表'!$C$14:$Y$93,7,0)="","",VLOOKUP($A60,'④女子一覧表'!$C$14:$Y$93,9,0)))</f>
      </c>
      <c r="Y60" s="316">
        <f>IF($A60="","",IF(VLOOKUP($A60,'④女子一覧表'!$C$14:$Y$93,10,0)="","",VLOOKUP($A60,'④女子一覧表'!$C$14:$Y$93,10,0)&amp;"女子"&amp;VLOOKUP($A60,'④女子一覧表'!$C$14:$Y$93,11,0)))</f>
      </c>
      <c r="Z60" s="317">
        <f>IF($A60="","",IF(VLOOKUP($A60,'④女子一覧表'!$C$14:$Y$93,10,0)="","",VLOOKUP($A60,'④女子一覧表'!$C$14:$Y$93,12,0)))</f>
      </c>
      <c r="AA60" s="316">
        <f>IF($A60="","",IF(VLOOKUP($A60,'④女子一覧表'!$C$14:$Y$93,13,0)="","",VLOOKUP($A60,'④女子一覧表'!$C$14:$Y$93,13,0)&amp;"女子"&amp;VLOOKUP($A60,'④女子一覧表'!$C$14:$Y$93,14,0)))</f>
      </c>
      <c r="AB60" s="317">
        <f>IF($A60="","",IF(VLOOKUP($A60,'④女子一覧表'!$C$14:$Y$93,13,0)="","",VLOOKUP($A60,'④女子一覧表'!$C$14:$Y$93,15,0)))</f>
      </c>
      <c r="AC60" s="316">
        <f>IF($A60="","",IF(VLOOKUP($A60,'④女子一覧表'!$C$14:$Y$93,16,0)="","",VLOOKUP($A60,'④女子一覧表'!$C$14:$Y$93,16,0)&amp;"女子"&amp;VLOOKUP($A60,'④女子一覧表'!$C$14:$Y$93,17,0)))</f>
      </c>
      <c r="AD60" s="318">
        <f>IF($A60="","",IF(VLOOKUP($A60,'④女子一覧表'!$C$14:$Y$93,16,0)="","",VLOOKUP($A60,'④女子一覧表'!$C$14:$Y$93,18,0)))</f>
      </c>
      <c r="AE60" s="316">
        <f>IF($A60="","",IF(VLOOKUP($A60,'④女子一覧表'!$C$14:$Y$93,19,0)="","",VLOOKUP($A60,'④女子一覧表'!$C$14:$Y$93,19,0)&amp;"女子"&amp;VLOOKUP($A60,'④女子一覧表'!$C$14:$Y$93,20,0)))</f>
      </c>
      <c r="AF60" s="318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</c>
      <c r="B61" s="316">
        <f>IF($A61="","",VLOOKUP($A61,'選手登録'!$L$27:$V$106,7,0))</f>
      </c>
      <c r="C61" s="316">
        <f>IF($A61="","",VLOOKUP($A61,'選手登録'!$L$27:$V$106,8,0))</f>
      </c>
      <c r="D61" s="316">
        <f>IF($A61="","",VLOOKUP($A61,'選手登録'!$L$27:$V$106,9,0))</f>
      </c>
      <c r="E61" s="316">
        <f>IF($A61="","",VLOOKUP($A61,'選手登録'!$L$27:$V$106,5,0))</f>
      </c>
      <c r="F61" s="316">
        <f>IF($A61="","",VLOOKUP($A61,'選手登録'!$L$27:$V$106,11,0))</f>
      </c>
      <c r="G61" s="316">
        <f>IF($A61="","",VLOOKUP($A61,'選手登録'!$L$27:$V$106,2,0))</f>
      </c>
      <c r="H61" s="316">
        <f>IF($A61="","",VLOOKUP($A61,'選手登録'!$L$27:$V$106,3,0))</f>
      </c>
      <c r="I61" s="316">
        <f>IF($A61="","",VLOOKUP($A61,'選手登録'!$L$27:$V$106,10,0))</f>
      </c>
      <c r="J61" s="316">
        <f>IF($A61="","",'選手登録'!$C$9)</f>
      </c>
      <c r="K61" s="316"/>
      <c r="L61" s="316">
        <f>IF($A61="","",'選手登録'!$C$4)</f>
      </c>
      <c r="M61" s="316">
        <f>IF($A61="","",'選手登録'!$C$5)</f>
      </c>
      <c r="N61" s="316">
        <f>IF($A61="","",'選手登録'!$C$6)</f>
      </c>
      <c r="O61" s="316">
        <f>IF($A61="","",'選手登録'!$C$7)</f>
      </c>
      <c r="P61" s="316"/>
      <c r="Q61" s="316">
        <f>IF($A61="","",'選手登録'!$C$9)</f>
      </c>
      <c r="R61" s="316">
        <f>IF($A61="","",'選手登録'!$C$5)</f>
      </c>
      <c r="S61" s="316">
        <f>IF($A61="","",'選手登録'!$C$6)</f>
      </c>
      <c r="T61" s="316">
        <f>IF($A61="","",'選手登録'!$C$7)</f>
      </c>
      <c r="U61" s="316"/>
      <c r="V61" s="316"/>
      <c r="W61" s="316">
        <f>IF($A61="","",IF(VLOOKUP($A61,'④女子一覧表'!$C$14:$Y$93,7,0)="","",VLOOKUP($A61,'④女子一覧表'!$C$14:$Y$93,7,0)&amp;"女子"&amp;VLOOKUP($A61,'④女子一覧表'!$C$14:$Y$93,8,0)))</f>
      </c>
      <c r="X61" s="317">
        <f>IF($A61="","",IF(VLOOKUP($A61,'④女子一覧表'!$C$14:$Y$93,7,0)="","",VLOOKUP($A61,'④女子一覧表'!$C$14:$Y$93,9,0)))</f>
      </c>
      <c r="Y61" s="316">
        <f>IF($A61="","",IF(VLOOKUP($A61,'④女子一覧表'!$C$14:$Y$93,10,0)="","",VLOOKUP($A61,'④女子一覧表'!$C$14:$Y$93,10,0)&amp;"女子"&amp;VLOOKUP($A61,'④女子一覧表'!$C$14:$Y$93,11,0)))</f>
      </c>
      <c r="Z61" s="317">
        <f>IF($A61="","",IF(VLOOKUP($A61,'④女子一覧表'!$C$14:$Y$93,10,0)="","",VLOOKUP($A61,'④女子一覧表'!$C$14:$Y$93,12,0)))</f>
      </c>
      <c r="AA61" s="316">
        <f>IF($A61="","",IF(VLOOKUP($A61,'④女子一覧表'!$C$14:$Y$93,13,0)="","",VLOOKUP($A61,'④女子一覧表'!$C$14:$Y$93,13,0)&amp;"女子"&amp;VLOOKUP($A61,'④女子一覧表'!$C$14:$Y$93,14,0)))</f>
      </c>
      <c r="AB61" s="317">
        <f>IF($A61="","",IF(VLOOKUP($A61,'④女子一覧表'!$C$14:$Y$93,13,0)="","",VLOOKUP($A61,'④女子一覧表'!$C$14:$Y$93,15,0)))</f>
      </c>
      <c r="AC61" s="316">
        <f>IF($A61="","",IF(VLOOKUP($A61,'④女子一覧表'!$C$14:$Y$93,16,0)="","",VLOOKUP($A61,'④女子一覧表'!$C$14:$Y$93,16,0)&amp;"女子"&amp;VLOOKUP($A61,'④女子一覧表'!$C$14:$Y$93,17,0)))</f>
      </c>
      <c r="AD61" s="318">
        <f>IF($A61="","",IF(VLOOKUP($A61,'④女子一覧表'!$C$14:$Y$93,16,0)="","",VLOOKUP($A61,'④女子一覧表'!$C$14:$Y$93,18,0)))</f>
      </c>
      <c r="AE61" s="316">
        <f>IF($A61="","",IF(VLOOKUP($A61,'④女子一覧表'!$C$14:$Y$93,19,0)="","",VLOOKUP($A61,'④女子一覧表'!$C$14:$Y$93,19,0)&amp;"女子"&amp;VLOOKUP($A61,'④女子一覧表'!$C$14:$Y$93,20,0)))</f>
      </c>
      <c r="AF61" s="318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</c>
      <c r="B62" s="316">
        <f>IF($A62="","",VLOOKUP($A62,'選手登録'!$L$27:$V$106,7,0))</f>
      </c>
      <c r="C62" s="316">
        <f>IF($A62="","",VLOOKUP($A62,'選手登録'!$L$27:$V$106,8,0))</f>
      </c>
      <c r="D62" s="316">
        <f>IF($A62="","",VLOOKUP($A62,'選手登録'!$L$27:$V$106,9,0))</f>
      </c>
      <c r="E62" s="316">
        <f>IF($A62="","",VLOOKUP($A62,'選手登録'!$L$27:$V$106,5,0))</f>
      </c>
      <c r="F62" s="316">
        <f>IF($A62="","",VLOOKUP($A62,'選手登録'!$L$27:$V$106,11,0))</f>
      </c>
      <c r="G62" s="316">
        <f>IF($A62="","",VLOOKUP($A62,'選手登録'!$L$27:$V$106,2,0))</f>
      </c>
      <c r="H62" s="316">
        <f>IF($A62="","",VLOOKUP($A62,'選手登録'!$L$27:$V$106,3,0))</f>
      </c>
      <c r="I62" s="316">
        <f>IF($A62="","",VLOOKUP($A62,'選手登録'!$L$27:$V$106,10,0))</f>
      </c>
      <c r="J62" s="316">
        <f>IF($A62="","",'選手登録'!$C$9)</f>
      </c>
      <c r="K62" s="316"/>
      <c r="L62" s="316">
        <f>IF($A62="","",'選手登録'!$C$4)</f>
      </c>
      <c r="M62" s="316">
        <f>IF($A62="","",'選手登録'!$C$5)</f>
      </c>
      <c r="N62" s="316">
        <f>IF($A62="","",'選手登録'!$C$6)</f>
      </c>
      <c r="O62" s="316">
        <f>IF($A62="","",'選手登録'!$C$7)</f>
      </c>
      <c r="P62" s="316"/>
      <c r="Q62" s="316">
        <f>IF($A62="","",'選手登録'!$C$9)</f>
      </c>
      <c r="R62" s="316">
        <f>IF($A62="","",'選手登録'!$C$5)</f>
      </c>
      <c r="S62" s="316">
        <f>IF($A62="","",'選手登録'!$C$6)</f>
      </c>
      <c r="T62" s="316">
        <f>IF($A62="","",'選手登録'!$C$7)</f>
      </c>
      <c r="U62" s="316"/>
      <c r="V62" s="316"/>
      <c r="W62" s="316">
        <f>IF($A62="","",IF(VLOOKUP($A62,'④女子一覧表'!$C$14:$Y$93,7,0)="","",VLOOKUP($A62,'④女子一覧表'!$C$14:$Y$93,7,0)&amp;"女子"&amp;VLOOKUP($A62,'④女子一覧表'!$C$14:$Y$93,8,0)))</f>
      </c>
      <c r="X62" s="317">
        <f>IF($A62="","",IF(VLOOKUP($A62,'④女子一覧表'!$C$14:$Y$93,7,0)="","",VLOOKUP($A62,'④女子一覧表'!$C$14:$Y$93,9,0)))</f>
      </c>
      <c r="Y62" s="316">
        <f>IF($A62="","",IF(VLOOKUP($A62,'④女子一覧表'!$C$14:$Y$93,10,0)="","",VLOOKUP($A62,'④女子一覧表'!$C$14:$Y$93,10,0)&amp;"女子"&amp;VLOOKUP($A62,'④女子一覧表'!$C$14:$Y$93,11,0)))</f>
      </c>
      <c r="Z62" s="317">
        <f>IF($A62="","",IF(VLOOKUP($A62,'④女子一覧表'!$C$14:$Y$93,10,0)="","",VLOOKUP($A62,'④女子一覧表'!$C$14:$Y$93,12,0)))</f>
      </c>
      <c r="AA62" s="316">
        <f>IF($A62="","",IF(VLOOKUP($A62,'④女子一覧表'!$C$14:$Y$93,13,0)="","",VLOOKUP($A62,'④女子一覧表'!$C$14:$Y$93,13,0)&amp;"女子"&amp;VLOOKUP($A62,'④女子一覧表'!$C$14:$Y$93,14,0)))</f>
      </c>
      <c r="AB62" s="317">
        <f>IF($A62="","",IF(VLOOKUP($A62,'④女子一覧表'!$C$14:$Y$93,13,0)="","",VLOOKUP($A62,'④女子一覧表'!$C$14:$Y$93,15,0)))</f>
      </c>
      <c r="AC62" s="316">
        <f>IF($A62="","",IF(VLOOKUP($A62,'④女子一覧表'!$C$14:$Y$93,16,0)="","",VLOOKUP($A62,'④女子一覧表'!$C$14:$Y$93,16,0)&amp;"女子"&amp;VLOOKUP($A62,'④女子一覧表'!$C$14:$Y$93,17,0)))</f>
      </c>
      <c r="AD62" s="318">
        <f>IF($A62="","",IF(VLOOKUP($A62,'④女子一覧表'!$C$14:$Y$93,16,0)="","",VLOOKUP($A62,'④女子一覧表'!$C$14:$Y$93,18,0)))</f>
      </c>
      <c r="AE62" s="316">
        <f>IF($A62="","",IF(VLOOKUP($A62,'④女子一覧表'!$C$14:$Y$93,19,0)="","",VLOOKUP($A62,'④女子一覧表'!$C$14:$Y$93,19,0)&amp;"女子"&amp;VLOOKUP($A62,'④女子一覧表'!$C$14:$Y$93,20,0)))</f>
      </c>
      <c r="AF62" s="318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</c>
      <c r="B63" s="316">
        <f>IF($A63="","",VLOOKUP($A63,'選手登録'!$L$27:$V$106,7,0))</f>
      </c>
      <c r="C63" s="316">
        <f>IF($A63="","",VLOOKUP($A63,'選手登録'!$L$27:$V$106,8,0))</f>
      </c>
      <c r="D63" s="316">
        <f>IF($A63="","",VLOOKUP($A63,'選手登録'!$L$27:$V$106,9,0))</f>
      </c>
      <c r="E63" s="316">
        <f>IF($A63="","",VLOOKUP($A63,'選手登録'!$L$27:$V$106,5,0))</f>
      </c>
      <c r="F63" s="316">
        <f>IF($A63="","",VLOOKUP($A63,'選手登録'!$L$27:$V$106,11,0))</f>
      </c>
      <c r="G63" s="316">
        <f>IF($A63="","",VLOOKUP($A63,'選手登録'!$L$27:$V$106,2,0))</f>
      </c>
      <c r="H63" s="316">
        <f>IF($A63="","",VLOOKUP($A63,'選手登録'!$L$27:$V$106,3,0))</f>
      </c>
      <c r="I63" s="316">
        <f>IF($A63="","",VLOOKUP($A63,'選手登録'!$L$27:$V$106,10,0))</f>
      </c>
      <c r="J63" s="316">
        <f>IF($A63="","",'選手登録'!$C$9)</f>
      </c>
      <c r="K63" s="316"/>
      <c r="L63" s="316">
        <f>IF($A63="","",'選手登録'!$C$4)</f>
      </c>
      <c r="M63" s="316">
        <f>IF($A63="","",'選手登録'!$C$5)</f>
      </c>
      <c r="N63" s="316">
        <f>IF($A63="","",'選手登録'!$C$6)</f>
      </c>
      <c r="O63" s="316">
        <f>IF($A63="","",'選手登録'!$C$7)</f>
      </c>
      <c r="P63" s="316"/>
      <c r="Q63" s="316">
        <f>IF($A63="","",'選手登録'!$C$9)</f>
      </c>
      <c r="R63" s="316">
        <f>IF($A63="","",'選手登録'!$C$5)</f>
      </c>
      <c r="S63" s="316">
        <f>IF($A63="","",'選手登録'!$C$6)</f>
      </c>
      <c r="T63" s="316">
        <f>IF($A63="","",'選手登録'!$C$7)</f>
      </c>
      <c r="U63" s="316"/>
      <c r="V63" s="316"/>
      <c r="W63" s="316">
        <f>IF($A63="","",IF(VLOOKUP($A63,'④女子一覧表'!$C$14:$Y$93,7,0)="","",VLOOKUP($A63,'④女子一覧表'!$C$14:$Y$93,7,0)&amp;"女子"&amp;VLOOKUP($A63,'④女子一覧表'!$C$14:$Y$93,8,0)))</f>
      </c>
      <c r="X63" s="317">
        <f>IF($A63="","",IF(VLOOKUP($A63,'④女子一覧表'!$C$14:$Y$93,7,0)="","",VLOOKUP($A63,'④女子一覧表'!$C$14:$Y$93,9,0)))</f>
      </c>
      <c r="Y63" s="316">
        <f>IF($A63="","",IF(VLOOKUP($A63,'④女子一覧表'!$C$14:$Y$93,10,0)="","",VLOOKUP($A63,'④女子一覧表'!$C$14:$Y$93,10,0)&amp;"女子"&amp;VLOOKUP($A63,'④女子一覧表'!$C$14:$Y$93,11,0)))</f>
      </c>
      <c r="Z63" s="317">
        <f>IF($A63="","",IF(VLOOKUP($A63,'④女子一覧表'!$C$14:$Y$93,10,0)="","",VLOOKUP($A63,'④女子一覧表'!$C$14:$Y$93,12,0)))</f>
      </c>
      <c r="AA63" s="316">
        <f>IF($A63="","",IF(VLOOKUP($A63,'④女子一覧表'!$C$14:$Y$93,13,0)="","",VLOOKUP($A63,'④女子一覧表'!$C$14:$Y$93,13,0)&amp;"女子"&amp;VLOOKUP($A63,'④女子一覧表'!$C$14:$Y$93,14,0)))</f>
      </c>
      <c r="AB63" s="317">
        <f>IF($A63="","",IF(VLOOKUP($A63,'④女子一覧表'!$C$14:$Y$93,13,0)="","",VLOOKUP($A63,'④女子一覧表'!$C$14:$Y$93,15,0)))</f>
      </c>
      <c r="AC63" s="316">
        <f>IF($A63="","",IF(VLOOKUP($A63,'④女子一覧表'!$C$14:$Y$93,16,0)="","",VLOOKUP($A63,'④女子一覧表'!$C$14:$Y$93,16,0)&amp;"女子"&amp;VLOOKUP($A63,'④女子一覧表'!$C$14:$Y$93,17,0)))</f>
      </c>
      <c r="AD63" s="318">
        <f>IF($A63="","",IF(VLOOKUP($A63,'④女子一覧表'!$C$14:$Y$93,16,0)="","",VLOOKUP($A63,'④女子一覧表'!$C$14:$Y$93,18,0)))</f>
      </c>
      <c r="AE63" s="316">
        <f>IF($A63="","",IF(VLOOKUP($A63,'④女子一覧表'!$C$14:$Y$93,19,0)="","",VLOOKUP($A63,'④女子一覧表'!$C$14:$Y$93,19,0)&amp;"女子"&amp;VLOOKUP($A63,'④女子一覧表'!$C$14:$Y$93,20,0)))</f>
      </c>
      <c r="AF63" s="318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</c>
      <c r="B64" s="316">
        <f>IF($A64="","",VLOOKUP($A64,'選手登録'!$L$27:$V$106,7,0))</f>
      </c>
      <c r="C64" s="316">
        <f>IF($A64="","",VLOOKUP($A64,'選手登録'!$L$27:$V$106,8,0))</f>
      </c>
      <c r="D64" s="316">
        <f>IF($A64="","",VLOOKUP($A64,'選手登録'!$L$27:$V$106,9,0))</f>
      </c>
      <c r="E64" s="316">
        <f>IF($A64="","",VLOOKUP($A64,'選手登録'!$L$27:$V$106,5,0))</f>
      </c>
      <c r="F64" s="316">
        <f>IF($A64="","",VLOOKUP($A64,'選手登録'!$L$27:$V$106,11,0))</f>
      </c>
      <c r="G64" s="316">
        <f>IF($A64="","",VLOOKUP($A64,'選手登録'!$L$27:$V$106,2,0))</f>
      </c>
      <c r="H64" s="316">
        <f>IF($A64="","",VLOOKUP($A64,'選手登録'!$L$27:$V$106,3,0))</f>
      </c>
      <c r="I64" s="316">
        <f>IF($A64="","",VLOOKUP($A64,'選手登録'!$L$27:$V$106,10,0))</f>
      </c>
      <c r="J64" s="316">
        <f>IF($A64="","",'選手登録'!$C$9)</f>
      </c>
      <c r="K64" s="316"/>
      <c r="L64" s="316">
        <f>IF($A64="","",'選手登録'!$C$4)</f>
      </c>
      <c r="M64" s="316">
        <f>IF($A64="","",'選手登録'!$C$5)</f>
      </c>
      <c r="N64" s="316">
        <f>IF($A64="","",'選手登録'!$C$6)</f>
      </c>
      <c r="O64" s="316">
        <f>IF($A64="","",'選手登録'!$C$7)</f>
      </c>
      <c r="P64" s="316"/>
      <c r="Q64" s="316">
        <f>IF($A64="","",'選手登録'!$C$9)</f>
      </c>
      <c r="R64" s="316">
        <f>IF($A64="","",'選手登録'!$C$5)</f>
      </c>
      <c r="S64" s="316">
        <f>IF($A64="","",'選手登録'!$C$6)</f>
      </c>
      <c r="T64" s="316">
        <f>IF($A64="","",'選手登録'!$C$7)</f>
      </c>
      <c r="U64" s="316"/>
      <c r="V64" s="316"/>
      <c r="W64" s="316">
        <f>IF($A64="","",IF(VLOOKUP($A64,'④女子一覧表'!$C$14:$Y$93,7,0)="","",VLOOKUP($A64,'④女子一覧表'!$C$14:$Y$93,7,0)&amp;"女子"&amp;VLOOKUP($A64,'④女子一覧表'!$C$14:$Y$93,8,0)))</f>
      </c>
      <c r="X64" s="317">
        <f>IF($A64="","",IF(VLOOKUP($A64,'④女子一覧表'!$C$14:$Y$93,7,0)="","",VLOOKUP($A64,'④女子一覧表'!$C$14:$Y$93,9,0)))</f>
      </c>
      <c r="Y64" s="316">
        <f>IF($A64="","",IF(VLOOKUP($A64,'④女子一覧表'!$C$14:$Y$93,10,0)="","",VLOOKUP($A64,'④女子一覧表'!$C$14:$Y$93,10,0)&amp;"女子"&amp;VLOOKUP($A64,'④女子一覧表'!$C$14:$Y$93,11,0)))</f>
      </c>
      <c r="Z64" s="317">
        <f>IF($A64="","",IF(VLOOKUP($A64,'④女子一覧表'!$C$14:$Y$93,10,0)="","",VLOOKUP($A64,'④女子一覧表'!$C$14:$Y$93,12,0)))</f>
      </c>
      <c r="AA64" s="316">
        <f>IF($A64="","",IF(VLOOKUP($A64,'④女子一覧表'!$C$14:$Y$93,13,0)="","",VLOOKUP($A64,'④女子一覧表'!$C$14:$Y$93,13,0)&amp;"女子"&amp;VLOOKUP($A64,'④女子一覧表'!$C$14:$Y$93,14,0)))</f>
      </c>
      <c r="AB64" s="317">
        <f>IF($A64="","",IF(VLOOKUP($A64,'④女子一覧表'!$C$14:$Y$93,13,0)="","",VLOOKUP($A64,'④女子一覧表'!$C$14:$Y$93,15,0)))</f>
      </c>
      <c r="AC64" s="316">
        <f>IF($A64="","",IF(VLOOKUP($A64,'④女子一覧表'!$C$14:$Y$93,16,0)="","",VLOOKUP($A64,'④女子一覧表'!$C$14:$Y$93,16,0)&amp;"女子"&amp;VLOOKUP($A64,'④女子一覧表'!$C$14:$Y$93,17,0)))</f>
      </c>
      <c r="AD64" s="318">
        <f>IF($A64="","",IF(VLOOKUP($A64,'④女子一覧表'!$C$14:$Y$93,16,0)="","",VLOOKUP($A64,'④女子一覧表'!$C$14:$Y$93,18,0)))</f>
      </c>
      <c r="AE64" s="316">
        <f>IF($A64="","",IF(VLOOKUP($A64,'④女子一覧表'!$C$14:$Y$93,19,0)="","",VLOOKUP($A64,'④女子一覧表'!$C$14:$Y$93,19,0)&amp;"女子"&amp;VLOOKUP($A64,'④女子一覧表'!$C$14:$Y$93,20,0)))</f>
      </c>
      <c r="AF64" s="318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</c>
      <c r="B65" s="316">
        <f>IF($A65="","",VLOOKUP($A65,'選手登録'!$L$27:$V$106,7,0))</f>
      </c>
      <c r="C65" s="316">
        <f>IF($A65="","",VLOOKUP($A65,'選手登録'!$L$27:$V$106,8,0))</f>
      </c>
      <c r="D65" s="316">
        <f>IF($A65="","",VLOOKUP($A65,'選手登録'!$L$27:$V$106,9,0))</f>
      </c>
      <c r="E65" s="316">
        <f>IF($A65="","",VLOOKUP($A65,'選手登録'!$L$27:$V$106,5,0))</f>
      </c>
      <c r="F65" s="316">
        <f>IF($A65="","",VLOOKUP($A65,'選手登録'!$L$27:$V$106,11,0))</f>
      </c>
      <c r="G65" s="316">
        <f>IF($A65="","",VLOOKUP($A65,'選手登録'!$L$27:$V$106,2,0))</f>
      </c>
      <c r="H65" s="316">
        <f>IF($A65="","",VLOOKUP($A65,'選手登録'!$L$27:$V$106,3,0))</f>
      </c>
      <c r="I65" s="316">
        <f>IF($A65="","",VLOOKUP($A65,'選手登録'!$L$27:$V$106,10,0))</f>
      </c>
      <c r="J65" s="316">
        <f>IF($A65="","",'選手登録'!$C$9)</f>
      </c>
      <c r="K65" s="316"/>
      <c r="L65" s="316">
        <f>IF($A65="","",'選手登録'!$C$4)</f>
      </c>
      <c r="M65" s="316">
        <f>IF($A65="","",'選手登録'!$C$5)</f>
      </c>
      <c r="N65" s="316">
        <f>IF($A65="","",'選手登録'!$C$6)</f>
      </c>
      <c r="O65" s="316">
        <f>IF($A65="","",'選手登録'!$C$7)</f>
      </c>
      <c r="P65" s="316"/>
      <c r="Q65" s="316">
        <f>IF($A65="","",'選手登録'!$C$9)</f>
      </c>
      <c r="R65" s="316">
        <f>IF($A65="","",'選手登録'!$C$5)</f>
      </c>
      <c r="S65" s="316">
        <f>IF($A65="","",'選手登録'!$C$6)</f>
      </c>
      <c r="T65" s="316">
        <f>IF($A65="","",'選手登録'!$C$7)</f>
      </c>
      <c r="U65" s="316"/>
      <c r="V65" s="316"/>
      <c r="W65" s="316">
        <f>IF($A65="","",IF(VLOOKUP($A65,'④女子一覧表'!$C$14:$Y$93,7,0)="","",VLOOKUP($A65,'④女子一覧表'!$C$14:$Y$93,7,0)&amp;"女子"&amp;VLOOKUP($A65,'④女子一覧表'!$C$14:$Y$93,8,0)))</f>
      </c>
      <c r="X65" s="317">
        <f>IF($A65="","",IF(VLOOKUP($A65,'④女子一覧表'!$C$14:$Y$93,7,0)="","",VLOOKUP($A65,'④女子一覧表'!$C$14:$Y$93,9,0)))</f>
      </c>
      <c r="Y65" s="316">
        <f>IF($A65="","",IF(VLOOKUP($A65,'④女子一覧表'!$C$14:$Y$93,10,0)="","",VLOOKUP($A65,'④女子一覧表'!$C$14:$Y$93,10,0)&amp;"女子"&amp;VLOOKUP($A65,'④女子一覧表'!$C$14:$Y$93,11,0)))</f>
      </c>
      <c r="Z65" s="317">
        <f>IF($A65="","",IF(VLOOKUP($A65,'④女子一覧表'!$C$14:$Y$93,10,0)="","",VLOOKUP($A65,'④女子一覧表'!$C$14:$Y$93,12,0)))</f>
      </c>
      <c r="AA65" s="316">
        <f>IF($A65="","",IF(VLOOKUP($A65,'④女子一覧表'!$C$14:$Y$93,13,0)="","",VLOOKUP($A65,'④女子一覧表'!$C$14:$Y$93,13,0)&amp;"女子"&amp;VLOOKUP($A65,'④女子一覧表'!$C$14:$Y$93,14,0)))</f>
      </c>
      <c r="AB65" s="317">
        <f>IF($A65="","",IF(VLOOKUP($A65,'④女子一覧表'!$C$14:$Y$93,13,0)="","",VLOOKUP($A65,'④女子一覧表'!$C$14:$Y$93,15,0)))</f>
      </c>
      <c r="AC65" s="316">
        <f>IF($A65="","",IF(VLOOKUP($A65,'④女子一覧表'!$C$14:$Y$93,16,0)="","",VLOOKUP($A65,'④女子一覧表'!$C$14:$Y$93,16,0)&amp;"女子"&amp;VLOOKUP($A65,'④女子一覧表'!$C$14:$Y$93,17,0)))</f>
      </c>
      <c r="AD65" s="318">
        <f>IF($A65="","",IF(VLOOKUP($A65,'④女子一覧表'!$C$14:$Y$93,16,0)="","",VLOOKUP($A65,'④女子一覧表'!$C$14:$Y$93,18,0)))</f>
      </c>
      <c r="AE65" s="316">
        <f>IF($A65="","",IF(VLOOKUP($A65,'④女子一覧表'!$C$14:$Y$93,19,0)="","",VLOOKUP($A65,'④女子一覧表'!$C$14:$Y$93,19,0)&amp;"女子"&amp;VLOOKUP($A65,'④女子一覧表'!$C$14:$Y$93,20,0)))</f>
      </c>
      <c r="AF65" s="318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</c>
      <c r="B66" s="316">
        <f>IF($A66="","",VLOOKUP($A66,'選手登録'!$L$27:$V$106,7,0))</f>
      </c>
      <c r="C66" s="316">
        <f>IF($A66="","",VLOOKUP($A66,'選手登録'!$L$27:$V$106,8,0))</f>
      </c>
      <c r="D66" s="316">
        <f>IF($A66="","",VLOOKUP($A66,'選手登録'!$L$27:$V$106,9,0))</f>
      </c>
      <c r="E66" s="316">
        <f>IF($A66="","",VLOOKUP($A66,'選手登録'!$L$27:$V$106,5,0))</f>
      </c>
      <c r="F66" s="316">
        <f>IF($A66="","",VLOOKUP($A66,'選手登録'!$L$27:$V$106,11,0))</f>
      </c>
      <c r="G66" s="316">
        <f>IF($A66="","",VLOOKUP($A66,'選手登録'!$L$27:$V$106,2,0))</f>
      </c>
      <c r="H66" s="316">
        <f>IF($A66="","",VLOOKUP($A66,'選手登録'!$L$27:$V$106,3,0))</f>
      </c>
      <c r="I66" s="316">
        <f>IF($A66="","",VLOOKUP($A66,'選手登録'!$L$27:$V$106,10,0))</f>
      </c>
      <c r="J66" s="316">
        <f>IF($A66="","",'選手登録'!$C$9)</f>
      </c>
      <c r="K66" s="316"/>
      <c r="L66" s="316">
        <f>IF($A66="","",'選手登録'!$C$4)</f>
      </c>
      <c r="M66" s="316">
        <f>IF($A66="","",'選手登録'!$C$5)</f>
      </c>
      <c r="N66" s="316">
        <f>IF($A66="","",'選手登録'!$C$6)</f>
      </c>
      <c r="O66" s="316">
        <f>IF($A66="","",'選手登録'!$C$7)</f>
      </c>
      <c r="P66" s="316"/>
      <c r="Q66" s="316">
        <f>IF($A66="","",'選手登録'!$C$9)</f>
      </c>
      <c r="R66" s="316">
        <f>IF($A66="","",'選手登録'!$C$5)</f>
      </c>
      <c r="S66" s="316">
        <f>IF($A66="","",'選手登録'!$C$6)</f>
      </c>
      <c r="T66" s="316">
        <f>IF($A66="","",'選手登録'!$C$7)</f>
      </c>
      <c r="U66" s="316"/>
      <c r="V66" s="316"/>
      <c r="W66" s="316">
        <f>IF($A66="","",IF(VLOOKUP($A66,'④女子一覧表'!$C$14:$Y$93,7,0)="","",VLOOKUP($A66,'④女子一覧表'!$C$14:$Y$93,7,0)&amp;"女子"&amp;VLOOKUP($A66,'④女子一覧表'!$C$14:$Y$93,8,0)))</f>
      </c>
      <c r="X66" s="317">
        <f>IF($A66="","",IF(VLOOKUP($A66,'④女子一覧表'!$C$14:$Y$93,7,0)="","",VLOOKUP($A66,'④女子一覧表'!$C$14:$Y$93,9,0)))</f>
      </c>
      <c r="Y66" s="316">
        <f>IF($A66="","",IF(VLOOKUP($A66,'④女子一覧表'!$C$14:$Y$93,10,0)="","",VLOOKUP($A66,'④女子一覧表'!$C$14:$Y$93,10,0)&amp;"女子"&amp;VLOOKUP($A66,'④女子一覧表'!$C$14:$Y$93,11,0)))</f>
      </c>
      <c r="Z66" s="317">
        <f>IF($A66="","",IF(VLOOKUP($A66,'④女子一覧表'!$C$14:$Y$93,10,0)="","",VLOOKUP($A66,'④女子一覧表'!$C$14:$Y$93,12,0)))</f>
      </c>
      <c r="AA66" s="316">
        <f>IF($A66="","",IF(VLOOKUP($A66,'④女子一覧表'!$C$14:$Y$93,13,0)="","",VLOOKUP($A66,'④女子一覧表'!$C$14:$Y$93,13,0)&amp;"女子"&amp;VLOOKUP($A66,'④女子一覧表'!$C$14:$Y$93,14,0)))</f>
      </c>
      <c r="AB66" s="317">
        <f>IF($A66="","",IF(VLOOKUP($A66,'④女子一覧表'!$C$14:$Y$93,13,0)="","",VLOOKUP($A66,'④女子一覧表'!$C$14:$Y$93,15,0)))</f>
      </c>
      <c r="AC66" s="316">
        <f>IF($A66="","",IF(VLOOKUP($A66,'④女子一覧表'!$C$14:$Y$93,16,0)="","",VLOOKUP($A66,'④女子一覧表'!$C$14:$Y$93,16,0)&amp;"女子"&amp;VLOOKUP($A66,'④女子一覧表'!$C$14:$Y$93,17,0)))</f>
      </c>
      <c r="AD66" s="318">
        <f>IF($A66="","",IF(VLOOKUP($A66,'④女子一覧表'!$C$14:$Y$93,16,0)="","",VLOOKUP($A66,'④女子一覧表'!$C$14:$Y$93,18,0)))</f>
      </c>
      <c r="AE66" s="316">
        <f>IF($A66="","",IF(VLOOKUP($A66,'④女子一覧表'!$C$14:$Y$93,19,0)="","",VLOOKUP($A66,'④女子一覧表'!$C$14:$Y$93,19,0)&amp;"女子"&amp;VLOOKUP($A66,'④女子一覧表'!$C$14:$Y$93,20,0)))</f>
      </c>
      <c r="AF66" s="318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</c>
      <c r="B67" s="316">
        <f>IF($A67="","",VLOOKUP($A67,'選手登録'!$L$27:$V$106,7,0))</f>
      </c>
      <c r="C67" s="316">
        <f>IF($A67="","",VLOOKUP($A67,'選手登録'!$L$27:$V$106,8,0))</f>
      </c>
      <c r="D67" s="316">
        <f>IF($A67="","",VLOOKUP($A67,'選手登録'!$L$27:$V$106,9,0))</f>
      </c>
      <c r="E67" s="316">
        <f>IF($A67="","",VLOOKUP($A67,'選手登録'!$L$27:$V$106,5,0))</f>
      </c>
      <c r="F67" s="316">
        <f>IF($A67="","",VLOOKUP($A67,'選手登録'!$L$27:$V$106,11,0))</f>
      </c>
      <c r="G67" s="316">
        <f>IF($A67="","",VLOOKUP($A67,'選手登録'!$L$27:$V$106,2,0))</f>
      </c>
      <c r="H67" s="316">
        <f>IF($A67="","",VLOOKUP($A67,'選手登録'!$L$27:$V$106,3,0))</f>
      </c>
      <c r="I67" s="316">
        <f>IF($A67="","",VLOOKUP($A67,'選手登録'!$L$27:$V$106,10,0))</f>
      </c>
      <c r="J67" s="316">
        <f>IF($A67="","",'選手登録'!$C$9)</f>
      </c>
      <c r="K67" s="316"/>
      <c r="L67" s="316">
        <f>IF($A67="","",'選手登録'!$C$4)</f>
      </c>
      <c r="M67" s="316">
        <f>IF($A67="","",'選手登録'!$C$5)</f>
      </c>
      <c r="N67" s="316">
        <f>IF($A67="","",'選手登録'!$C$6)</f>
      </c>
      <c r="O67" s="316">
        <f>IF($A67="","",'選手登録'!$C$7)</f>
      </c>
      <c r="P67" s="316"/>
      <c r="Q67" s="316">
        <f>IF($A67="","",'選手登録'!$C$9)</f>
      </c>
      <c r="R67" s="316">
        <f>IF($A67="","",'選手登録'!$C$5)</f>
      </c>
      <c r="S67" s="316">
        <f>IF($A67="","",'選手登録'!$C$6)</f>
      </c>
      <c r="T67" s="316">
        <f>IF($A67="","",'選手登録'!$C$7)</f>
      </c>
      <c r="U67" s="316"/>
      <c r="V67" s="316"/>
      <c r="W67" s="316">
        <f>IF($A67="","",IF(VLOOKUP($A67,'④女子一覧表'!$C$14:$Y$93,7,0)="","",VLOOKUP($A67,'④女子一覧表'!$C$14:$Y$93,7,0)&amp;"女子"&amp;VLOOKUP($A67,'④女子一覧表'!$C$14:$Y$93,8,0)))</f>
      </c>
      <c r="X67" s="317">
        <f>IF($A67="","",IF(VLOOKUP($A67,'④女子一覧表'!$C$14:$Y$93,7,0)="","",VLOOKUP($A67,'④女子一覧表'!$C$14:$Y$93,9,0)))</f>
      </c>
      <c r="Y67" s="316">
        <f>IF($A67="","",IF(VLOOKUP($A67,'④女子一覧表'!$C$14:$Y$93,10,0)="","",VLOOKUP($A67,'④女子一覧表'!$C$14:$Y$93,10,0)&amp;"女子"&amp;VLOOKUP($A67,'④女子一覧表'!$C$14:$Y$93,11,0)))</f>
      </c>
      <c r="Z67" s="317">
        <f>IF($A67="","",IF(VLOOKUP($A67,'④女子一覧表'!$C$14:$Y$93,10,0)="","",VLOOKUP($A67,'④女子一覧表'!$C$14:$Y$93,12,0)))</f>
      </c>
      <c r="AA67" s="316">
        <f>IF($A67="","",IF(VLOOKUP($A67,'④女子一覧表'!$C$14:$Y$93,13,0)="","",VLOOKUP($A67,'④女子一覧表'!$C$14:$Y$93,13,0)&amp;"女子"&amp;VLOOKUP($A67,'④女子一覧表'!$C$14:$Y$93,14,0)))</f>
      </c>
      <c r="AB67" s="317">
        <f>IF($A67="","",IF(VLOOKUP($A67,'④女子一覧表'!$C$14:$Y$93,13,0)="","",VLOOKUP($A67,'④女子一覧表'!$C$14:$Y$93,15,0)))</f>
      </c>
      <c r="AC67" s="316">
        <f>IF($A67="","",IF(VLOOKUP($A67,'④女子一覧表'!$C$14:$Y$93,16,0)="","",VLOOKUP($A67,'④女子一覧表'!$C$14:$Y$93,16,0)&amp;"女子"&amp;VLOOKUP($A67,'④女子一覧表'!$C$14:$Y$93,17,0)))</f>
      </c>
      <c r="AD67" s="318">
        <f>IF($A67="","",IF(VLOOKUP($A67,'④女子一覧表'!$C$14:$Y$93,16,0)="","",VLOOKUP($A67,'④女子一覧表'!$C$14:$Y$93,18,0)))</f>
      </c>
      <c r="AE67" s="316">
        <f>IF($A67="","",IF(VLOOKUP($A67,'④女子一覧表'!$C$14:$Y$93,19,0)="","",VLOOKUP($A67,'④女子一覧表'!$C$14:$Y$93,19,0)&amp;"女子"&amp;VLOOKUP($A67,'④女子一覧表'!$C$14:$Y$93,20,0)))</f>
      </c>
      <c r="AF67" s="318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</c>
      <c r="B68" s="316">
        <f>IF($A68="","",VLOOKUP($A68,'選手登録'!$L$27:$V$106,7,0))</f>
      </c>
      <c r="C68" s="316">
        <f>IF($A68="","",VLOOKUP($A68,'選手登録'!$L$27:$V$106,8,0))</f>
      </c>
      <c r="D68" s="316">
        <f>IF($A68="","",VLOOKUP($A68,'選手登録'!$L$27:$V$106,9,0))</f>
      </c>
      <c r="E68" s="316">
        <f>IF($A68="","",VLOOKUP($A68,'選手登録'!$L$27:$V$106,5,0))</f>
      </c>
      <c r="F68" s="316">
        <f>IF($A68="","",VLOOKUP($A68,'選手登録'!$L$27:$V$106,11,0))</f>
      </c>
      <c r="G68" s="316">
        <f>IF($A68="","",VLOOKUP($A68,'選手登録'!$L$27:$V$106,2,0))</f>
      </c>
      <c r="H68" s="316">
        <f>IF($A68="","",VLOOKUP($A68,'選手登録'!$L$27:$V$106,3,0))</f>
      </c>
      <c r="I68" s="316">
        <f>IF($A68="","",VLOOKUP($A68,'選手登録'!$L$27:$V$106,10,0))</f>
      </c>
      <c r="J68" s="316">
        <f>IF($A68="","",'選手登録'!$C$9)</f>
      </c>
      <c r="K68" s="316"/>
      <c r="L68" s="316">
        <f>IF($A68="","",'選手登録'!$C$4)</f>
      </c>
      <c r="M68" s="316">
        <f>IF($A68="","",'選手登録'!$C$5)</f>
      </c>
      <c r="N68" s="316">
        <f>IF($A68="","",'選手登録'!$C$6)</f>
      </c>
      <c r="O68" s="316">
        <f>IF($A68="","",'選手登録'!$C$7)</f>
      </c>
      <c r="P68" s="316"/>
      <c r="Q68" s="316">
        <f>IF($A68="","",'選手登録'!$C$9)</f>
      </c>
      <c r="R68" s="316">
        <f>IF($A68="","",'選手登録'!$C$5)</f>
      </c>
      <c r="S68" s="316">
        <f>IF($A68="","",'選手登録'!$C$6)</f>
      </c>
      <c r="T68" s="316">
        <f>IF($A68="","",'選手登録'!$C$7)</f>
      </c>
      <c r="U68" s="316"/>
      <c r="V68" s="316"/>
      <c r="W68" s="316">
        <f>IF($A68="","",IF(VLOOKUP($A68,'④女子一覧表'!$C$14:$Y$93,7,0)="","",VLOOKUP($A68,'④女子一覧表'!$C$14:$Y$93,7,0)&amp;"女子"&amp;VLOOKUP($A68,'④女子一覧表'!$C$14:$Y$93,8,0)))</f>
      </c>
      <c r="X68" s="317">
        <f>IF($A68="","",IF(VLOOKUP($A68,'④女子一覧表'!$C$14:$Y$93,7,0)="","",VLOOKUP($A68,'④女子一覧表'!$C$14:$Y$93,9,0)))</f>
      </c>
      <c r="Y68" s="316">
        <f>IF($A68="","",IF(VLOOKUP($A68,'④女子一覧表'!$C$14:$Y$93,10,0)="","",VLOOKUP($A68,'④女子一覧表'!$C$14:$Y$93,10,0)&amp;"女子"&amp;VLOOKUP($A68,'④女子一覧表'!$C$14:$Y$93,11,0)))</f>
      </c>
      <c r="Z68" s="317">
        <f>IF($A68="","",IF(VLOOKUP($A68,'④女子一覧表'!$C$14:$Y$93,10,0)="","",VLOOKUP($A68,'④女子一覧表'!$C$14:$Y$93,12,0)))</f>
      </c>
      <c r="AA68" s="316">
        <f>IF($A68="","",IF(VLOOKUP($A68,'④女子一覧表'!$C$14:$Y$93,13,0)="","",VLOOKUP($A68,'④女子一覧表'!$C$14:$Y$93,13,0)&amp;"女子"&amp;VLOOKUP($A68,'④女子一覧表'!$C$14:$Y$93,14,0)))</f>
      </c>
      <c r="AB68" s="317">
        <f>IF($A68="","",IF(VLOOKUP($A68,'④女子一覧表'!$C$14:$Y$93,13,0)="","",VLOOKUP($A68,'④女子一覧表'!$C$14:$Y$93,15,0)))</f>
      </c>
      <c r="AC68" s="316">
        <f>IF($A68="","",IF(VLOOKUP($A68,'④女子一覧表'!$C$14:$Y$93,16,0)="","",VLOOKUP($A68,'④女子一覧表'!$C$14:$Y$93,16,0)&amp;"女子"&amp;VLOOKUP($A68,'④女子一覧表'!$C$14:$Y$93,17,0)))</f>
      </c>
      <c r="AD68" s="318">
        <f>IF($A68="","",IF(VLOOKUP($A68,'④女子一覧表'!$C$14:$Y$93,16,0)="","",VLOOKUP($A68,'④女子一覧表'!$C$14:$Y$93,18,0)))</f>
      </c>
      <c r="AE68" s="316">
        <f>IF($A68="","",IF(VLOOKUP($A68,'④女子一覧表'!$C$14:$Y$93,19,0)="","",VLOOKUP($A68,'④女子一覧表'!$C$14:$Y$93,19,0)&amp;"女子"&amp;VLOOKUP($A68,'④女子一覧表'!$C$14:$Y$93,20,0)))</f>
      </c>
      <c r="AF68" s="318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</c>
      <c r="B69" s="316">
        <f>IF($A69="","",VLOOKUP($A69,'選手登録'!$L$27:$V$106,7,0))</f>
      </c>
      <c r="C69" s="316">
        <f>IF($A69="","",VLOOKUP($A69,'選手登録'!$L$27:$V$106,8,0))</f>
      </c>
      <c r="D69" s="316">
        <f>IF($A69="","",VLOOKUP($A69,'選手登録'!$L$27:$V$106,9,0))</f>
      </c>
      <c r="E69" s="316">
        <f>IF($A69="","",VLOOKUP($A69,'選手登録'!$L$27:$V$106,5,0))</f>
      </c>
      <c r="F69" s="316">
        <f>IF($A69="","",VLOOKUP($A69,'選手登録'!$L$27:$V$106,11,0))</f>
      </c>
      <c r="G69" s="316">
        <f>IF($A69="","",VLOOKUP($A69,'選手登録'!$L$27:$V$106,2,0))</f>
      </c>
      <c r="H69" s="316">
        <f>IF($A69="","",VLOOKUP($A69,'選手登録'!$L$27:$V$106,3,0))</f>
      </c>
      <c r="I69" s="316">
        <f>IF($A69="","",VLOOKUP($A69,'選手登録'!$L$27:$V$106,10,0))</f>
      </c>
      <c r="J69" s="316">
        <f>IF($A69="","",'選手登録'!$C$9)</f>
      </c>
      <c r="K69" s="316"/>
      <c r="L69" s="316">
        <f>IF($A69="","",'選手登録'!$C$4)</f>
      </c>
      <c r="M69" s="316">
        <f>IF($A69="","",'選手登録'!$C$5)</f>
      </c>
      <c r="N69" s="316">
        <f>IF($A69="","",'選手登録'!$C$6)</f>
      </c>
      <c r="O69" s="316">
        <f>IF($A69="","",'選手登録'!$C$7)</f>
      </c>
      <c r="P69" s="316"/>
      <c r="Q69" s="316">
        <f>IF($A69="","",'選手登録'!$C$9)</f>
      </c>
      <c r="R69" s="316">
        <f>IF($A69="","",'選手登録'!$C$5)</f>
      </c>
      <c r="S69" s="316">
        <f>IF($A69="","",'選手登録'!$C$6)</f>
      </c>
      <c r="T69" s="316">
        <f>IF($A69="","",'選手登録'!$C$7)</f>
      </c>
      <c r="U69" s="316"/>
      <c r="V69" s="316"/>
      <c r="W69" s="316">
        <f>IF($A69="","",IF(VLOOKUP($A69,'④女子一覧表'!$C$14:$Y$93,7,0)="","",VLOOKUP($A69,'④女子一覧表'!$C$14:$Y$93,7,0)&amp;"女子"&amp;VLOOKUP($A69,'④女子一覧表'!$C$14:$Y$93,8,0)))</f>
      </c>
      <c r="X69" s="317">
        <f>IF($A69="","",IF(VLOOKUP($A69,'④女子一覧表'!$C$14:$Y$93,7,0)="","",VLOOKUP($A69,'④女子一覧表'!$C$14:$Y$93,9,0)))</f>
      </c>
      <c r="Y69" s="316">
        <f>IF($A69="","",IF(VLOOKUP($A69,'④女子一覧表'!$C$14:$Y$93,10,0)="","",VLOOKUP($A69,'④女子一覧表'!$C$14:$Y$93,10,0)&amp;"女子"&amp;VLOOKUP($A69,'④女子一覧表'!$C$14:$Y$93,11,0)))</f>
      </c>
      <c r="Z69" s="317">
        <f>IF($A69="","",IF(VLOOKUP($A69,'④女子一覧表'!$C$14:$Y$93,10,0)="","",VLOOKUP($A69,'④女子一覧表'!$C$14:$Y$93,12,0)))</f>
      </c>
      <c r="AA69" s="316">
        <f>IF($A69="","",IF(VLOOKUP($A69,'④女子一覧表'!$C$14:$Y$93,13,0)="","",VLOOKUP($A69,'④女子一覧表'!$C$14:$Y$93,13,0)&amp;"女子"&amp;VLOOKUP($A69,'④女子一覧表'!$C$14:$Y$93,14,0)))</f>
      </c>
      <c r="AB69" s="317">
        <f>IF($A69="","",IF(VLOOKUP($A69,'④女子一覧表'!$C$14:$Y$93,13,0)="","",VLOOKUP($A69,'④女子一覧表'!$C$14:$Y$93,15,0)))</f>
      </c>
      <c r="AC69" s="316">
        <f>IF($A69="","",IF(VLOOKUP($A69,'④女子一覧表'!$C$14:$Y$93,16,0)="","",VLOOKUP($A69,'④女子一覧表'!$C$14:$Y$93,16,0)&amp;"女子"&amp;VLOOKUP($A69,'④女子一覧表'!$C$14:$Y$93,17,0)))</f>
      </c>
      <c r="AD69" s="318">
        <f>IF($A69="","",IF(VLOOKUP($A69,'④女子一覧表'!$C$14:$Y$93,16,0)="","",VLOOKUP($A69,'④女子一覧表'!$C$14:$Y$93,18,0)))</f>
      </c>
      <c r="AE69" s="316">
        <f>IF($A69="","",IF(VLOOKUP($A69,'④女子一覧表'!$C$14:$Y$93,19,0)="","",VLOOKUP($A69,'④女子一覧表'!$C$14:$Y$93,19,0)&amp;"女子"&amp;VLOOKUP($A69,'④女子一覧表'!$C$14:$Y$93,20,0)))</f>
      </c>
      <c r="AF69" s="318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</c>
      <c r="B70" s="316">
        <f>IF($A70="","",VLOOKUP($A70,'選手登録'!$L$27:$V$106,7,0))</f>
      </c>
      <c r="C70" s="316">
        <f>IF($A70="","",VLOOKUP($A70,'選手登録'!$L$27:$V$106,8,0))</f>
      </c>
      <c r="D70" s="316">
        <f>IF($A70="","",VLOOKUP($A70,'選手登録'!$L$27:$V$106,9,0))</f>
      </c>
      <c r="E70" s="316">
        <f>IF($A70="","",VLOOKUP($A70,'選手登録'!$L$27:$V$106,5,0))</f>
      </c>
      <c r="F70" s="316">
        <f>IF($A70="","",VLOOKUP($A70,'選手登録'!$L$27:$V$106,11,0))</f>
      </c>
      <c r="G70" s="316">
        <f>IF($A70="","",VLOOKUP($A70,'選手登録'!$L$27:$V$106,2,0))</f>
      </c>
      <c r="H70" s="316">
        <f>IF($A70="","",VLOOKUP($A70,'選手登録'!$L$27:$V$106,3,0))</f>
      </c>
      <c r="I70" s="316">
        <f>IF($A70="","",VLOOKUP($A70,'選手登録'!$L$27:$V$106,10,0))</f>
      </c>
      <c r="J70" s="316">
        <f>IF($A70="","",'選手登録'!$C$9)</f>
      </c>
      <c r="K70" s="316"/>
      <c r="L70" s="316">
        <f>IF($A70="","",'選手登録'!$C$4)</f>
      </c>
      <c r="M70" s="316">
        <f>IF($A70="","",'選手登録'!$C$5)</f>
      </c>
      <c r="N70" s="316">
        <f>IF($A70="","",'選手登録'!$C$6)</f>
      </c>
      <c r="O70" s="316">
        <f>IF($A70="","",'選手登録'!$C$7)</f>
      </c>
      <c r="P70" s="316"/>
      <c r="Q70" s="316">
        <f>IF($A70="","",'選手登録'!$C$9)</f>
      </c>
      <c r="R70" s="316">
        <f>IF($A70="","",'選手登録'!$C$5)</f>
      </c>
      <c r="S70" s="316">
        <f>IF($A70="","",'選手登録'!$C$6)</f>
      </c>
      <c r="T70" s="316">
        <f>IF($A70="","",'選手登録'!$C$7)</f>
      </c>
      <c r="U70" s="316"/>
      <c r="V70" s="316"/>
      <c r="W70" s="316">
        <f>IF($A70="","",IF(VLOOKUP($A70,'④女子一覧表'!$C$14:$Y$93,7,0)="","",VLOOKUP($A70,'④女子一覧表'!$C$14:$Y$93,7,0)&amp;"女子"&amp;VLOOKUP($A70,'④女子一覧表'!$C$14:$Y$93,8,0)))</f>
      </c>
      <c r="X70" s="317">
        <f>IF($A70="","",IF(VLOOKUP($A70,'④女子一覧表'!$C$14:$Y$93,7,0)="","",VLOOKUP($A70,'④女子一覧表'!$C$14:$Y$93,9,0)))</f>
      </c>
      <c r="Y70" s="316">
        <f>IF($A70="","",IF(VLOOKUP($A70,'④女子一覧表'!$C$14:$Y$93,10,0)="","",VLOOKUP($A70,'④女子一覧表'!$C$14:$Y$93,10,0)&amp;"女子"&amp;VLOOKUP($A70,'④女子一覧表'!$C$14:$Y$93,11,0)))</f>
      </c>
      <c r="Z70" s="317">
        <f>IF($A70="","",IF(VLOOKUP($A70,'④女子一覧表'!$C$14:$Y$93,10,0)="","",VLOOKUP($A70,'④女子一覧表'!$C$14:$Y$93,12,0)))</f>
      </c>
      <c r="AA70" s="316">
        <f>IF($A70="","",IF(VLOOKUP($A70,'④女子一覧表'!$C$14:$Y$93,13,0)="","",VLOOKUP($A70,'④女子一覧表'!$C$14:$Y$93,13,0)&amp;"女子"&amp;VLOOKUP($A70,'④女子一覧表'!$C$14:$Y$93,14,0)))</f>
      </c>
      <c r="AB70" s="317">
        <f>IF($A70="","",IF(VLOOKUP($A70,'④女子一覧表'!$C$14:$Y$93,13,0)="","",VLOOKUP($A70,'④女子一覧表'!$C$14:$Y$93,15,0)))</f>
      </c>
      <c r="AC70" s="316">
        <f>IF($A70="","",IF(VLOOKUP($A70,'④女子一覧表'!$C$14:$Y$93,16,0)="","",VLOOKUP($A70,'④女子一覧表'!$C$14:$Y$93,16,0)&amp;"女子"&amp;VLOOKUP($A70,'④女子一覧表'!$C$14:$Y$93,17,0)))</f>
      </c>
      <c r="AD70" s="318">
        <f>IF($A70="","",IF(VLOOKUP($A70,'④女子一覧表'!$C$14:$Y$93,16,0)="","",VLOOKUP($A70,'④女子一覧表'!$C$14:$Y$93,18,0)))</f>
      </c>
      <c r="AE70" s="316">
        <f>IF($A70="","",IF(VLOOKUP($A70,'④女子一覧表'!$C$14:$Y$93,19,0)="","",VLOOKUP($A70,'④女子一覧表'!$C$14:$Y$93,19,0)&amp;"女子"&amp;VLOOKUP($A70,'④女子一覧表'!$C$14:$Y$93,20,0)))</f>
      </c>
      <c r="AF70" s="318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</c>
      <c r="B71" s="316">
        <f>IF($A71="","",VLOOKUP($A71,'選手登録'!$L$27:$V$106,7,0))</f>
      </c>
      <c r="C71" s="316">
        <f>IF($A71="","",VLOOKUP($A71,'選手登録'!$L$27:$V$106,8,0))</f>
      </c>
      <c r="D71" s="316">
        <f>IF($A71="","",VLOOKUP($A71,'選手登録'!$L$27:$V$106,9,0))</f>
      </c>
      <c r="E71" s="316">
        <f>IF($A71="","",VLOOKUP($A71,'選手登録'!$L$27:$V$106,5,0))</f>
      </c>
      <c r="F71" s="316">
        <f>IF($A71="","",VLOOKUP($A71,'選手登録'!$L$27:$V$106,11,0))</f>
      </c>
      <c r="G71" s="316">
        <f>IF($A71="","",VLOOKUP($A71,'選手登録'!$L$27:$V$106,2,0))</f>
      </c>
      <c r="H71" s="316">
        <f>IF($A71="","",VLOOKUP($A71,'選手登録'!$L$27:$V$106,3,0))</f>
      </c>
      <c r="I71" s="316">
        <f>IF($A71="","",VLOOKUP($A71,'選手登録'!$L$27:$V$106,10,0))</f>
      </c>
      <c r="J71" s="316">
        <f>IF($A71="","",'選手登録'!$C$9)</f>
      </c>
      <c r="K71" s="316"/>
      <c r="L71" s="316">
        <f>IF($A71="","",'選手登録'!$C$4)</f>
      </c>
      <c r="M71" s="316">
        <f>IF($A71="","",'選手登録'!$C$5)</f>
      </c>
      <c r="N71" s="316">
        <f>IF($A71="","",'選手登録'!$C$6)</f>
      </c>
      <c r="O71" s="316">
        <f>IF($A71="","",'選手登録'!$C$7)</f>
      </c>
      <c r="P71" s="316"/>
      <c r="Q71" s="316">
        <f>IF($A71="","",'選手登録'!$C$9)</f>
      </c>
      <c r="R71" s="316">
        <f>IF($A71="","",'選手登録'!$C$5)</f>
      </c>
      <c r="S71" s="316">
        <f>IF($A71="","",'選手登録'!$C$6)</f>
      </c>
      <c r="T71" s="316">
        <f>IF($A71="","",'選手登録'!$C$7)</f>
      </c>
      <c r="U71" s="316"/>
      <c r="V71" s="316"/>
      <c r="W71" s="316">
        <f>IF($A71="","",IF(VLOOKUP($A71,'④女子一覧表'!$C$14:$Y$93,7,0)="","",VLOOKUP($A71,'④女子一覧表'!$C$14:$Y$93,7,0)&amp;"女子"&amp;VLOOKUP($A71,'④女子一覧表'!$C$14:$Y$93,8,0)))</f>
      </c>
      <c r="X71" s="317">
        <f>IF($A71="","",IF(VLOOKUP($A71,'④女子一覧表'!$C$14:$Y$93,7,0)="","",VLOOKUP($A71,'④女子一覧表'!$C$14:$Y$93,9,0)))</f>
      </c>
      <c r="Y71" s="316">
        <f>IF($A71="","",IF(VLOOKUP($A71,'④女子一覧表'!$C$14:$Y$93,10,0)="","",VLOOKUP($A71,'④女子一覧表'!$C$14:$Y$93,10,0)&amp;"女子"&amp;VLOOKUP($A71,'④女子一覧表'!$C$14:$Y$93,11,0)))</f>
      </c>
      <c r="Z71" s="317">
        <f>IF($A71="","",IF(VLOOKUP($A71,'④女子一覧表'!$C$14:$Y$93,10,0)="","",VLOOKUP($A71,'④女子一覧表'!$C$14:$Y$93,12,0)))</f>
      </c>
      <c r="AA71" s="316">
        <f>IF($A71="","",IF(VLOOKUP($A71,'④女子一覧表'!$C$14:$Y$93,13,0)="","",VLOOKUP($A71,'④女子一覧表'!$C$14:$Y$93,13,0)&amp;"女子"&amp;VLOOKUP($A71,'④女子一覧表'!$C$14:$Y$93,14,0)))</f>
      </c>
      <c r="AB71" s="317">
        <f>IF($A71="","",IF(VLOOKUP($A71,'④女子一覧表'!$C$14:$Y$93,13,0)="","",VLOOKUP($A71,'④女子一覧表'!$C$14:$Y$93,15,0)))</f>
      </c>
      <c r="AC71" s="316">
        <f>IF($A71="","",IF(VLOOKUP($A71,'④女子一覧表'!$C$14:$Y$93,16,0)="","",VLOOKUP($A71,'④女子一覧表'!$C$14:$Y$93,16,0)&amp;"女子"&amp;VLOOKUP($A71,'④女子一覧表'!$C$14:$Y$93,17,0)))</f>
      </c>
      <c r="AD71" s="318">
        <f>IF($A71="","",IF(VLOOKUP($A71,'④女子一覧表'!$C$14:$Y$93,16,0)="","",VLOOKUP($A71,'④女子一覧表'!$C$14:$Y$93,18,0)))</f>
      </c>
      <c r="AE71" s="316">
        <f>IF($A71="","",IF(VLOOKUP($A71,'④女子一覧表'!$C$14:$Y$93,19,0)="","",VLOOKUP($A71,'④女子一覧表'!$C$14:$Y$93,19,0)&amp;"女子"&amp;VLOOKUP($A71,'④女子一覧表'!$C$14:$Y$93,20,0)))</f>
      </c>
      <c r="AF71" s="318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</c>
      <c r="B72" s="316">
        <f>IF($A72="","",VLOOKUP($A72,'選手登録'!$L$27:$V$106,7,0))</f>
      </c>
      <c r="C72" s="316">
        <f>IF($A72="","",VLOOKUP($A72,'選手登録'!$L$27:$V$106,8,0))</f>
      </c>
      <c r="D72" s="316">
        <f>IF($A72="","",VLOOKUP($A72,'選手登録'!$L$27:$V$106,9,0))</f>
      </c>
      <c r="E72" s="316">
        <f>IF($A72="","",VLOOKUP($A72,'選手登録'!$L$27:$V$106,5,0))</f>
      </c>
      <c r="F72" s="316">
        <f>IF($A72="","",VLOOKUP($A72,'選手登録'!$L$27:$V$106,11,0))</f>
      </c>
      <c r="G72" s="316">
        <f>IF($A72="","",VLOOKUP($A72,'選手登録'!$L$27:$V$106,2,0))</f>
      </c>
      <c r="H72" s="316">
        <f>IF($A72="","",VLOOKUP($A72,'選手登録'!$L$27:$V$106,3,0))</f>
      </c>
      <c r="I72" s="316">
        <f>IF($A72="","",VLOOKUP($A72,'選手登録'!$L$27:$V$106,10,0))</f>
      </c>
      <c r="J72" s="316">
        <f>IF($A72="","",'選手登録'!$C$9)</f>
      </c>
      <c r="K72" s="316"/>
      <c r="L72" s="316">
        <f>IF($A72="","",'選手登録'!$C$4)</f>
      </c>
      <c r="M72" s="316">
        <f>IF($A72="","",'選手登録'!$C$5)</f>
      </c>
      <c r="N72" s="316">
        <f>IF($A72="","",'選手登録'!$C$6)</f>
      </c>
      <c r="O72" s="316">
        <f>IF($A72="","",'選手登録'!$C$7)</f>
      </c>
      <c r="P72" s="316"/>
      <c r="Q72" s="316">
        <f>IF($A72="","",'選手登録'!$C$9)</f>
      </c>
      <c r="R72" s="316">
        <f>IF($A72="","",'選手登録'!$C$5)</f>
      </c>
      <c r="S72" s="316">
        <f>IF($A72="","",'選手登録'!$C$6)</f>
      </c>
      <c r="T72" s="316">
        <f>IF($A72="","",'選手登録'!$C$7)</f>
      </c>
      <c r="U72" s="316"/>
      <c r="V72" s="316"/>
      <c r="W72" s="316">
        <f>IF($A72="","",IF(VLOOKUP($A72,'④女子一覧表'!$C$14:$Y$93,7,0)="","",VLOOKUP($A72,'④女子一覧表'!$C$14:$Y$93,7,0)&amp;"女子"&amp;VLOOKUP($A72,'④女子一覧表'!$C$14:$Y$93,8,0)))</f>
      </c>
      <c r="X72" s="317">
        <f>IF($A72="","",IF(VLOOKUP($A72,'④女子一覧表'!$C$14:$Y$93,7,0)="","",VLOOKUP($A72,'④女子一覧表'!$C$14:$Y$93,9,0)))</f>
      </c>
      <c r="Y72" s="316">
        <f>IF($A72="","",IF(VLOOKUP($A72,'④女子一覧表'!$C$14:$Y$93,10,0)="","",VLOOKUP($A72,'④女子一覧表'!$C$14:$Y$93,10,0)&amp;"女子"&amp;VLOOKUP($A72,'④女子一覧表'!$C$14:$Y$93,11,0)))</f>
      </c>
      <c r="Z72" s="317">
        <f>IF($A72="","",IF(VLOOKUP($A72,'④女子一覧表'!$C$14:$Y$93,10,0)="","",VLOOKUP($A72,'④女子一覧表'!$C$14:$Y$93,12,0)))</f>
      </c>
      <c r="AA72" s="316">
        <f>IF($A72="","",IF(VLOOKUP($A72,'④女子一覧表'!$C$14:$Y$93,13,0)="","",VLOOKUP($A72,'④女子一覧表'!$C$14:$Y$93,13,0)&amp;"女子"&amp;VLOOKUP($A72,'④女子一覧表'!$C$14:$Y$93,14,0)))</f>
      </c>
      <c r="AB72" s="317">
        <f>IF($A72="","",IF(VLOOKUP($A72,'④女子一覧表'!$C$14:$Y$93,13,0)="","",VLOOKUP($A72,'④女子一覧表'!$C$14:$Y$93,15,0)))</f>
      </c>
      <c r="AC72" s="316">
        <f>IF($A72="","",IF(VLOOKUP($A72,'④女子一覧表'!$C$14:$Y$93,16,0)="","",VLOOKUP($A72,'④女子一覧表'!$C$14:$Y$93,16,0)&amp;"女子"&amp;VLOOKUP($A72,'④女子一覧表'!$C$14:$Y$93,17,0)))</f>
      </c>
      <c r="AD72" s="318">
        <f>IF($A72="","",IF(VLOOKUP($A72,'④女子一覧表'!$C$14:$Y$93,16,0)="","",VLOOKUP($A72,'④女子一覧表'!$C$14:$Y$93,18,0)))</f>
      </c>
      <c r="AE72" s="316">
        <f>IF($A72="","",IF(VLOOKUP($A72,'④女子一覧表'!$C$14:$Y$93,19,0)="","",VLOOKUP($A72,'④女子一覧表'!$C$14:$Y$93,19,0)&amp;"女子"&amp;VLOOKUP($A72,'④女子一覧表'!$C$14:$Y$93,20,0)))</f>
      </c>
      <c r="AF72" s="318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</c>
      <c r="B73" s="316">
        <f>IF($A73="","",VLOOKUP($A73,'選手登録'!$L$27:$V$106,7,0))</f>
      </c>
      <c r="C73" s="316">
        <f>IF($A73="","",VLOOKUP($A73,'選手登録'!$L$27:$V$106,8,0))</f>
      </c>
      <c r="D73" s="316">
        <f>IF($A73="","",VLOOKUP($A73,'選手登録'!$L$27:$V$106,9,0))</f>
      </c>
      <c r="E73" s="316">
        <f>IF($A73="","",VLOOKUP($A73,'選手登録'!$L$27:$V$106,5,0))</f>
      </c>
      <c r="F73" s="316">
        <f>IF($A73="","",VLOOKUP($A73,'選手登録'!$L$27:$V$106,11,0))</f>
      </c>
      <c r="G73" s="316">
        <f>IF($A73="","",VLOOKUP($A73,'選手登録'!$L$27:$V$106,2,0))</f>
      </c>
      <c r="H73" s="316">
        <f>IF($A73="","",VLOOKUP($A73,'選手登録'!$L$27:$V$106,3,0))</f>
      </c>
      <c r="I73" s="316">
        <f>IF($A73="","",VLOOKUP($A73,'選手登録'!$L$27:$V$106,10,0))</f>
      </c>
      <c r="J73" s="316">
        <f>IF($A73="","",'選手登録'!$C$9)</f>
      </c>
      <c r="K73" s="316"/>
      <c r="L73" s="316">
        <f>IF($A73="","",'選手登録'!$C$4)</f>
      </c>
      <c r="M73" s="316">
        <f>IF($A73="","",'選手登録'!$C$5)</f>
      </c>
      <c r="N73" s="316">
        <f>IF($A73="","",'選手登録'!$C$6)</f>
      </c>
      <c r="O73" s="316">
        <f>IF($A73="","",'選手登録'!$C$7)</f>
      </c>
      <c r="P73" s="316"/>
      <c r="Q73" s="316">
        <f>IF($A73="","",'選手登録'!$C$9)</f>
      </c>
      <c r="R73" s="316">
        <f>IF($A73="","",'選手登録'!$C$5)</f>
      </c>
      <c r="S73" s="316">
        <f>IF($A73="","",'選手登録'!$C$6)</f>
      </c>
      <c r="T73" s="316">
        <f>IF($A73="","",'選手登録'!$C$7)</f>
      </c>
      <c r="U73" s="316"/>
      <c r="V73" s="316"/>
      <c r="W73" s="316">
        <f>IF($A73="","",IF(VLOOKUP($A73,'④女子一覧表'!$C$14:$Y$93,7,0)="","",VLOOKUP($A73,'④女子一覧表'!$C$14:$Y$93,7,0)&amp;"女子"&amp;VLOOKUP($A73,'④女子一覧表'!$C$14:$Y$93,8,0)))</f>
      </c>
      <c r="X73" s="317">
        <f>IF($A73="","",IF(VLOOKUP($A73,'④女子一覧表'!$C$14:$Y$93,7,0)="","",VLOOKUP($A73,'④女子一覧表'!$C$14:$Y$93,9,0)))</f>
      </c>
      <c r="Y73" s="316">
        <f>IF($A73="","",IF(VLOOKUP($A73,'④女子一覧表'!$C$14:$Y$93,10,0)="","",VLOOKUP($A73,'④女子一覧表'!$C$14:$Y$93,10,0)&amp;"女子"&amp;VLOOKUP($A73,'④女子一覧表'!$C$14:$Y$93,11,0)))</f>
      </c>
      <c r="Z73" s="317">
        <f>IF($A73="","",IF(VLOOKUP($A73,'④女子一覧表'!$C$14:$Y$93,10,0)="","",VLOOKUP($A73,'④女子一覧表'!$C$14:$Y$93,12,0)))</f>
      </c>
      <c r="AA73" s="316">
        <f>IF($A73="","",IF(VLOOKUP($A73,'④女子一覧表'!$C$14:$Y$93,13,0)="","",VLOOKUP($A73,'④女子一覧表'!$C$14:$Y$93,13,0)&amp;"女子"&amp;VLOOKUP($A73,'④女子一覧表'!$C$14:$Y$93,14,0)))</f>
      </c>
      <c r="AB73" s="317">
        <f>IF($A73="","",IF(VLOOKUP($A73,'④女子一覧表'!$C$14:$Y$93,13,0)="","",VLOOKUP($A73,'④女子一覧表'!$C$14:$Y$93,15,0)))</f>
      </c>
      <c r="AC73" s="316">
        <f>IF($A73="","",IF(VLOOKUP($A73,'④女子一覧表'!$C$14:$Y$93,16,0)="","",VLOOKUP($A73,'④女子一覧表'!$C$14:$Y$93,16,0)&amp;"女子"&amp;VLOOKUP($A73,'④女子一覧表'!$C$14:$Y$93,17,0)))</f>
      </c>
      <c r="AD73" s="318">
        <f>IF($A73="","",IF(VLOOKUP($A73,'④女子一覧表'!$C$14:$Y$93,16,0)="","",VLOOKUP($A73,'④女子一覧表'!$C$14:$Y$93,18,0)))</f>
      </c>
      <c r="AE73" s="316">
        <f>IF($A73="","",IF(VLOOKUP($A73,'④女子一覧表'!$C$14:$Y$93,19,0)="","",VLOOKUP($A73,'④女子一覧表'!$C$14:$Y$93,19,0)&amp;"女子"&amp;VLOOKUP($A73,'④女子一覧表'!$C$14:$Y$93,20,0)))</f>
      </c>
      <c r="AF73" s="318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</c>
      <c r="B74" s="316">
        <f>IF($A74="","",VLOOKUP($A74,'選手登録'!$L$27:$V$106,7,0))</f>
      </c>
      <c r="C74" s="316">
        <f>IF($A74="","",VLOOKUP($A74,'選手登録'!$L$27:$V$106,8,0))</f>
      </c>
      <c r="D74" s="316">
        <f>IF($A74="","",VLOOKUP($A74,'選手登録'!$L$27:$V$106,9,0))</f>
      </c>
      <c r="E74" s="316">
        <f>IF($A74="","",VLOOKUP($A74,'選手登録'!$L$27:$V$106,5,0))</f>
      </c>
      <c r="F74" s="316">
        <f>IF($A74="","",VLOOKUP($A74,'選手登録'!$L$27:$V$106,11,0))</f>
      </c>
      <c r="G74" s="316">
        <f>IF($A74="","",VLOOKUP($A74,'選手登録'!$L$27:$V$106,2,0))</f>
      </c>
      <c r="H74" s="316">
        <f>IF($A74="","",VLOOKUP($A74,'選手登録'!$L$27:$V$106,3,0))</f>
      </c>
      <c r="I74" s="316">
        <f>IF($A74="","",VLOOKUP($A74,'選手登録'!$L$27:$V$106,10,0))</f>
      </c>
      <c r="J74" s="316">
        <f>IF($A74="","",'選手登録'!$C$9)</f>
      </c>
      <c r="K74" s="316"/>
      <c r="L74" s="316">
        <f>IF($A74="","",'選手登録'!$C$4)</f>
      </c>
      <c r="M74" s="316">
        <f>IF($A74="","",'選手登録'!$C$5)</f>
      </c>
      <c r="N74" s="316">
        <f>IF($A74="","",'選手登録'!$C$6)</f>
      </c>
      <c r="O74" s="316">
        <f>IF($A74="","",'選手登録'!$C$7)</f>
      </c>
      <c r="P74" s="316"/>
      <c r="Q74" s="316">
        <f>IF($A74="","",'選手登録'!$C$9)</f>
      </c>
      <c r="R74" s="316">
        <f>IF($A74="","",'選手登録'!$C$5)</f>
      </c>
      <c r="S74" s="316">
        <f>IF($A74="","",'選手登録'!$C$6)</f>
      </c>
      <c r="T74" s="316">
        <f>IF($A74="","",'選手登録'!$C$7)</f>
      </c>
      <c r="U74" s="316"/>
      <c r="V74" s="316"/>
      <c r="W74" s="316">
        <f>IF($A74="","",IF(VLOOKUP($A74,'④女子一覧表'!$C$14:$Y$93,7,0)="","",VLOOKUP($A74,'④女子一覧表'!$C$14:$Y$93,7,0)&amp;"女子"&amp;VLOOKUP($A74,'④女子一覧表'!$C$14:$Y$93,8,0)))</f>
      </c>
      <c r="X74" s="317">
        <f>IF($A74="","",IF(VLOOKUP($A74,'④女子一覧表'!$C$14:$Y$93,7,0)="","",VLOOKUP($A74,'④女子一覧表'!$C$14:$Y$93,9,0)))</f>
      </c>
      <c r="Y74" s="316">
        <f>IF($A74="","",IF(VLOOKUP($A74,'④女子一覧表'!$C$14:$Y$93,10,0)="","",VLOOKUP($A74,'④女子一覧表'!$C$14:$Y$93,10,0)&amp;"女子"&amp;VLOOKUP($A74,'④女子一覧表'!$C$14:$Y$93,11,0)))</f>
      </c>
      <c r="Z74" s="317">
        <f>IF($A74="","",IF(VLOOKUP($A74,'④女子一覧表'!$C$14:$Y$93,10,0)="","",VLOOKUP($A74,'④女子一覧表'!$C$14:$Y$93,12,0)))</f>
      </c>
      <c r="AA74" s="316">
        <f>IF($A74="","",IF(VLOOKUP($A74,'④女子一覧表'!$C$14:$Y$93,13,0)="","",VLOOKUP($A74,'④女子一覧表'!$C$14:$Y$93,13,0)&amp;"女子"&amp;VLOOKUP($A74,'④女子一覧表'!$C$14:$Y$93,14,0)))</f>
      </c>
      <c r="AB74" s="317">
        <f>IF($A74="","",IF(VLOOKUP($A74,'④女子一覧表'!$C$14:$Y$93,13,0)="","",VLOOKUP($A74,'④女子一覧表'!$C$14:$Y$93,15,0)))</f>
      </c>
      <c r="AC74" s="316">
        <f>IF($A74="","",IF(VLOOKUP($A74,'④女子一覧表'!$C$14:$Y$93,16,0)="","",VLOOKUP($A74,'④女子一覧表'!$C$14:$Y$93,16,0)&amp;"女子"&amp;VLOOKUP($A74,'④女子一覧表'!$C$14:$Y$93,17,0)))</f>
      </c>
      <c r="AD74" s="318">
        <f>IF($A74="","",IF(VLOOKUP($A74,'④女子一覧表'!$C$14:$Y$93,16,0)="","",VLOOKUP($A74,'④女子一覧表'!$C$14:$Y$93,18,0)))</f>
      </c>
      <c r="AE74" s="316">
        <f>IF($A74="","",IF(VLOOKUP($A74,'④女子一覧表'!$C$14:$Y$93,19,0)="","",VLOOKUP($A74,'④女子一覧表'!$C$14:$Y$93,19,0)&amp;"女子"&amp;VLOOKUP($A74,'④女子一覧表'!$C$14:$Y$93,20,0)))</f>
      </c>
      <c r="AF74" s="318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</c>
      <c r="B75" s="316">
        <f>IF($A75="","",VLOOKUP($A75,'選手登録'!$L$27:$V$106,7,0))</f>
      </c>
      <c r="C75" s="316">
        <f>IF($A75="","",VLOOKUP($A75,'選手登録'!$L$27:$V$106,8,0))</f>
      </c>
      <c r="D75" s="316">
        <f>IF($A75="","",VLOOKUP($A75,'選手登録'!$L$27:$V$106,9,0))</f>
      </c>
      <c r="E75" s="316">
        <f>IF($A75="","",VLOOKUP($A75,'選手登録'!$L$27:$V$106,5,0))</f>
      </c>
      <c r="F75" s="316">
        <f>IF($A75="","",VLOOKUP($A75,'選手登録'!$L$27:$V$106,11,0))</f>
      </c>
      <c r="G75" s="316">
        <f>IF($A75="","",VLOOKUP($A75,'選手登録'!$L$27:$V$106,2,0))</f>
      </c>
      <c r="H75" s="316">
        <f>IF($A75="","",VLOOKUP($A75,'選手登録'!$L$27:$V$106,3,0))</f>
      </c>
      <c r="I75" s="316">
        <f>IF($A75="","",VLOOKUP($A75,'選手登録'!$L$27:$V$106,10,0))</f>
      </c>
      <c r="J75" s="316">
        <f>IF($A75="","",'選手登録'!$C$9)</f>
      </c>
      <c r="K75" s="316"/>
      <c r="L75" s="316">
        <f>IF($A75="","",'選手登録'!$C$4)</f>
      </c>
      <c r="M75" s="316">
        <f>IF($A75="","",'選手登録'!$C$5)</f>
      </c>
      <c r="N75" s="316">
        <f>IF($A75="","",'選手登録'!$C$6)</f>
      </c>
      <c r="O75" s="316">
        <f>IF($A75="","",'選手登録'!$C$7)</f>
      </c>
      <c r="P75" s="316"/>
      <c r="Q75" s="316">
        <f>IF($A75="","",'選手登録'!$C$9)</f>
      </c>
      <c r="R75" s="316">
        <f>IF($A75="","",'選手登録'!$C$5)</f>
      </c>
      <c r="S75" s="316">
        <f>IF($A75="","",'選手登録'!$C$6)</f>
      </c>
      <c r="T75" s="316">
        <f>IF($A75="","",'選手登録'!$C$7)</f>
      </c>
      <c r="U75" s="316"/>
      <c r="V75" s="316"/>
      <c r="W75" s="316">
        <f>IF($A75="","",IF(VLOOKUP($A75,'④女子一覧表'!$C$14:$Y$93,7,0)="","",VLOOKUP($A75,'④女子一覧表'!$C$14:$Y$93,7,0)&amp;"女子"&amp;VLOOKUP($A75,'④女子一覧表'!$C$14:$Y$93,8,0)))</f>
      </c>
      <c r="X75" s="317">
        <f>IF($A75="","",IF(VLOOKUP($A75,'④女子一覧表'!$C$14:$Y$93,7,0)="","",VLOOKUP($A75,'④女子一覧表'!$C$14:$Y$93,9,0)))</f>
      </c>
      <c r="Y75" s="316">
        <f>IF($A75="","",IF(VLOOKUP($A75,'④女子一覧表'!$C$14:$Y$93,10,0)="","",VLOOKUP($A75,'④女子一覧表'!$C$14:$Y$93,10,0)&amp;"女子"&amp;VLOOKUP($A75,'④女子一覧表'!$C$14:$Y$93,11,0)))</f>
      </c>
      <c r="Z75" s="317">
        <f>IF($A75="","",IF(VLOOKUP($A75,'④女子一覧表'!$C$14:$Y$93,10,0)="","",VLOOKUP($A75,'④女子一覧表'!$C$14:$Y$93,12,0)))</f>
      </c>
      <c r="AA75" s="316">
        <f>IF($A75="","",IF(VLOOKUP($A75,'④女子一覧表'!$C$14:$Y$93,13,0)="","",VLOOKUP($A75,'④女子一覧表'!$C$14:$Y$93,13,0)&amp;"女子"&amp;VLOOKUP($A75,'④女子一覧表'!$C$14:$Y$93,14,0)))</f>
      </c>
      <c r="AB75" s="317">
        <f>IF($A75="","",IF(VLOOKUP($A75,'④女子一覧表'!$C$14:$Y$93,13,0)="","",VLOOKUP($A75,'④女子一覧表'!$C$14:$Y$93,15,0)))</f>
      </c>
      <c r="AC75" s="316">
        <f>IF($A75="","",IF(VLOOKUP($A75,'④女子一覧表'!$C$14:$Y$93,16,0)="","",VLOOKUP($A75,'④女子一覧表'!$C$14:$Y$93,16,0)&amp;"女子"&amp;VLOOKUP($A75,'④女子一覧表'!$C$14:$Y$93,17,0)))</f>
      </c>
      <c r="AD75" s="318">
        <f>IF($A75="","",IF(VLOOKUP($A75,'④女子一覧表'!$C$14:$Y$93,16,0)="","",VLOOKUP($A75,'④女子一覧表'!$C$14:$Y$93,18,0)))</f>
      </c>
      <c r="AE75" s="316">
        <f>IF($A75="","",IF(VLOOKUP($A75,'④女子一覧表'!$C$14:$Y$93,19,0)="","",VLOOKUP($A75,'④女子一覧表'!$C$14:$Y$93,19,0)&amp;"女子"&amp;VLOOKUP($A75,'④女子一覧表'!$C$14:$Y$93,20,0)))</f>
      </c>
      <c r="AF75" s="318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</c>
      <c r="B76" s="316">
        <f>IF($A76="","",VLOOKUP($A76,'選手登録'!$L$27:$V$106,7,0))</f>
      </c>
      <c r="C76" s="316">
        <f>IF($A76="","",VLOOKUP($A76,'選手登録'!$L$27:$V$106,8,0))</f>
      </c>
      <c r="D76" s="316">
        <f>IF($A76="","",VLOOKUP($A76,'選手登録'!$L$27:$V$106,9,0))</f>
      </c>
      <c r="E76" s="316">
        <f>IF($A76="","",VLOOKUP($A76,'選手登録'!$L$27:$V$106,5,0))</f>
      </c>
      <c r="F76" s="316">
        <f>IF($A76="","",VLOOKUP($A76,'選手登録'!$L$27:$V$106,11,0))</f>
      </c>
      <c r="G76" s="316">
        <f>IF($A76="","",VLOOKUP($A76,'選手登録'!$L$27:$V$106,2,0))</f>
      </c>
      <c r="H76" s="316">
        <f>IF($A76="","",VLOOKUP($A76,'選手登録'!$L$27:$V$106,3,0))</f>
      </c>
      <c r="I76" s="316">
        <f>IF($A76="","",VLOOKUP($A76,'選手登録'!$L$27:$V$106,10,0))</f>
      </c>
      <c r="J76" s="316">
        <f>IF($A76="","",'選手登録'!$C$9)</f>
      </c>
      <c r="K76" s="316"/>
      <c r="L76" s="316">
        <f>IF($A76="","",'選手登録'!$C$4)</f>
      </c>
      <c r="M76" s="316">
        <f>IF($A76="","",'選手登録'!$C$5)</f>
      </c>
      <c r="N76" s="316">
        <f>IF($A76="","",'選手登録'!$C$6)</f>
      </c>
      <c r="O76" s="316">
        <f>IF($A76="","",'選手登録'!$C$7)</f>
      </c>
      <c r="P76" s="316"/>
      <c r="Q76" s="316">
        <f>IF($A76="","",'選手登録'!$C$9)</f>
      </c>
      <c r="R76" s="316">
        <f>IF($A76="","",'選手登録'!$C$5)</f>
      </c>
      <c r="S76" s="316">
        <f>IF($A76="","",'選手登録'!$C$6)</f>
      </c>
      <c r="T76" s="316">
        <f>IF($A76="","",'選手登録'!$C$7)</f>
      </c>
      <c r="U76" s="316"/>
      <c r="V76" s="316"/>
      <c r="W76" s="316">
        <f>IF($A76="","",IF(VLOOKUP($A76,'④女子一覧表'!$C$14:$Y$93,7,0)="","",VLOOKUP($A76,'④女子一覧表'!$C$14:$Y$93,7,0)&amp;"女子"&amp;VLOOKUP($A76,'④女子一覧表'!$C$14:$Y$93,8,0)))</f>
      </c>
      <c r="X76" s="317">
        <f>IF($A76="","",IF(VLOOKUP($A76,'④女子一覧表'!$C$14:$Y$93,7,0)="","",VLOOKUP($A76,'④女子一覧表'!$C$14:$Y$93,9,0)))</f>
      </c>
      <c r="Y76" s="316">
        <f>IF($A76="","",IF(VLOOKUP($A76,'④女子一覧表'!$C$14:$Y$93,10,0)="","",VLOOKUP($A76,'④女子一覧表'!$C$14:$Y$93,10,0)&amp;"女子"&amp;VLOOKUP($A76,'④女子一覧表'!$C$14:$Y$93,11,0)))</f>
      </c>
      <c r="Z76" s="317">
        <f>IF($A76="","",IF(VLOOKUP($A76,'④女子一覧表'!$C$14:$Y$93,10,0)="","",VLOOKUP($A76,'④女子一覧表'!$C$14:$Y$93,12,0)))</f>
      </c>
      <c r="AA76" s="316">
        <f>IF($A76="","",IF(VLOOKUP($A76,'④女子一覧表'!$C$14:$Y$93,13,0)="","",VLOOKUP($A76,'④女子一覧表'!$C$14:$Y$93,13,0)&amp;"女子"&amp;VLOOKUP($A76,'④女子一覧表'!$C$14:$Y$93,14,0)))</f>
      </c>
      <c r="AB76" s="317">
        <f>IF($A76="","",IF(VLOOKUP($A76,'④女子一覧表'!$C$14:$Y$93,13,0)="","",VLOOKUP($A76,'④女子一覧表'!$C$14:$Y$93,15,0)))</f>
      </c>
      <c r="AC76" s="316">
        <f>IF($A76="","",IF(VLOOKUP($A76,'④女子一覧表'!$C$14:$Y$93,16,0)="","",VLOOKUP($A76,'④女子一覧表'!$C$14:$Y$93,16,0)&amp;"女子"&amp;VLOOKUP($A76,'④女子一覧表'!$C$14:$Y$93,17,0)))</f>
      </c>
      <c r="AD76" s="318">
        <f>IF($A76="","",IF(VLOOKUP($A76,'④女子一覧表'!$C$14:$Y$93,16,0)="","",VLOOKUP($A76,'④女子一覧表'!$C$14:$Y$93,18,0)))</f>
      </c>
      <c r="AE76" s="316">
        <f>IF($A76="","",IF(VLOOKUP($A76,'④女子一覧表'!$C$14:$Y$93,19,0)="","",VLOOKUP($A76,'④女子一覧表'!$C$14:$Y$93,19,0)&amp;"女子"&amp;VLOOKUP($A76,'④女子一覧表'!$C$14:$Y$93,20,0)))</f>
      </c>
      <c r="AF76" s="318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</c>
      <c r="B77" s="316">
        <f>IF($A77="","",VLOOKUP($A77,'選手登録'!$L$27:$V$106,7,0))</f>
      </c>
      <c r="C77" s="316">
        <f>IF($A77="","",VLOOKUP($A77,'選手登録'!$L$27:$V$106,8,0))</f>
      </c>
      <c r="D77" s="316">
        <f>IF($A77="","",VLOOKUP($A77,'選手登録'!$L$27:$V$106,9,0))</f>
      </c>
      <c r="E77" s="316">
        <f>IF($A77="","",VLOOKUP($A77,'選手登録'!$L$27:$V$106,5,0))</f>
      </c>
      <c r="F77" s="316">
        <f>IF($A77="","",VLOOKUP($A77,'選手登録'!$L$27:$V$106,11,0))</f>
      </c>
      <c r="G77" s="316">
        <f>IF($A77="","",VLOOKUP($A77,'選手登録'!$L$27:$V$106,2,0))</f>
      </c>
      <c r="H77" s="316">
        <f>IF($A77="","",VLOOKUP($A77,'選手登録'!$L$27:$V$106,3,0))</f>
      </c>
      <c r="I77" s="316">
        <f>IF($A77="","",VLOOKUP($A77,'選手登録'!$L$27:$V$106,10,0))</f>
      </c>
      <c r="J77" s="316">
        <f>IF($A77="","",'選手登録'!$C$9)</f>
      </c>
      <c r="K77" s="316"/>
      <c r="L77" s="316">
        <f>IF($A77="","",'選手登録'!$C$4)</f>
      </c>
      <c r="M77" s="316">
        <f>IF($A77="","",'選手登録'!$C$5)</f>
      </c>
      <c r="N77" s="316">
        <f>IF($A77="","",'選手登録'!$C$6)</f>
      </c>
      <c r="O77" s="316">
        <f>IF($A77="","",'選手登録'!$C$7)</f>
      </c>
      <c r="P77" s="316"/>
      <c r="Q77" s="316">
        <f>IF($A77="","",'選手登録'!$C$9)</f>
      </c>
      <c r="R77" s="316">
        <f>IF($A77="","",'選手登録'!$C$5)</f>
      </c>
      <c r="S77" s="316">
        <f>IF($A77="","",'選手登録'!$C$6)</f>
      </c>
      <c r="T77" s="316">
        <f>IF($A77="","",'選手登録'!$C$7)</f>
      </c>
      <c r="U77" s="316"/>
      <c r="V77" s="316"/>
      <c r="W77" s="316">
        <f>IF($A77="","",IF(VLOOKUP($A77,'④女子一覧表'!$C$14:$Y$93,7,0)="","",VLOOKUP($A77,'④女子一覧表'!$C$14:$Y$93,7,0)&amp;"女子"&amp;VLOOKUP($A77,'④女子一覧表'!$C$14:$Y$93,8,0)))</f>
      </c>
      <c r="X77" s="317">
        <f>IF($A77="","",IF(VLOOKUP($A77,'④女子一覧表'!$C$14:$Y$93,7,0)="","",VLOOKUP($A77,'④女子一覧表'!$C$14:$Y$93,9,0)))</f>
      </c>
      <c r="Y77" s="316">
        <f>IF($A77="","",IF(VLOOKUP($A77,'④女子一覧表'!$C$14:$Y$93,10,0)="","",VLOOKUP($A77,'④女子一覧表'!$C$14:$Y$93,10,0)&amp;"女子"&amp;VLOOKUP($A77,'④女子一覧表'!$C$14:$Y$93,11,0)))</f>
      </c>
      <c r="Z77" s="317">
        <f>IF($A77="","",IF(VLOOKUP($A77,'④女子一覧表'!$C$14:$Y$93,10,0)="","",VLOOKUP($A77,'④女子一覧表'!$C$14:$Y$93,12,0)))</f>
      </c>
      <c r="AA77" s="316">
        <f>IF($A77="","",IF(VLOOKUP($A77,'④女子一覧表'!$C$14:$Y$93,13,0)="","",VLOOKUP($A77,'④女子一覧表'!$C$14:$Y$93,13,0)&amp;"女子"&amp;VLOOKUP($A77,'④女子一覧表'!$C$14:$Y$93,14,0)))</f>
      </c>
      <c r="AB77" s="317">
        <f>IF($A77="","",IF(VLOOKUP($A77,'④女子一覧表'!$C$14:$Y$93,13,0)="","",VLOOKUP($A77,'④女子一覧表'!$C$14:$Y$93,15,0)))</f>
      </c>
      <c r="AC77" s="316">
        <f>IF($A77="","",IF(VLOOKUP($A77,'④女子一覧表'!$C$14:$Y$93,16,0)="","",VLOOKUP($A77,'④女子一覧表'!$C$14:$Y$93,16,0)&amp;"女子"&amp;VLOOKUP($A77,'④女子一覧表'!$C$14:$Y$93,17,0)))</f>
      </c>
      <c r="AD77" s="318">
        <f>IF($A77="","",IF(VLOOKUP($A77,'④女子一覧表'!$C$14:$Y$93,16,0)="","",VLOOKUP($A77,'④女子一覧表'!$C$14:$Y$93,18,0)))</f>
      </c>
      <c r="AE77" s="316">
        <f>IF($A77="","",IF(VLOOKUP($A77,'④女子一覧表'!$C$14:$Y$93,19,0)="","",VLOOKUP($A77,'④女子一覧表'!$C$14:$Y$93,19,0)&amp;"女子"&amp;VLOOKUP($A77,'④女子一覧表'!$C$14:$Y$93,20,0)))</f>
      </c>
      <c r="AF77" s="318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</c>
      <c r="B78" s="316">
        <f>IF($A78="","",VLOOKUP($A78,'選手登録'!$L$27:$V$106,7,0))</f>
      </c>
      <c r="C78" s="316">
        <f>IF($A78="","",VLOOKUP($A78,'選手登録'!$L$27:$V$106,8,0))</f>
      </c>
      <c r="D78" s="316">
        <f>IF($A78="","",VLOOKUP($A78,'選手登録'!$L$27:$V$106,9,0))</f>
      </c>
      <c r="E78" s="316">
        <f>IF($A78="","",VLOOKUP($A78,'選手登録'!$L$27:$V$106,5,0))</f>
      </c>
      <c r="F78" s="316">
        <f>IF($A78="","",VLOOKUP($A78,'選手登録'!$L$27:$V$106,11,0))</f>
      </c>
      <c r="G78" s="316">
        <f>IF($A78="","",VLOOKUP($A78,'選手登録'!$L$27:$V$106,2,0))</f>
      </c>
      <c r="H78" s="316">
        <f>IF($A78="","",VLOOKUP($A78,'選手登録'!$L$27:$V$106,3,0))</f>
      </c>
      <c r="I78" s="316">
        <f>IF($A78="","",VLOOKUP($A78,'選手登録'!$L$27:$V$106,10,0))</f>
      </c>
      <c r="J78" s="316">
        <f>IF($A78="","",'選手登録'!$C$9)</f>
      </c>
      <c r="K78" s="316"/>
      <c r="L78" s="316">
        <f>IF($A78="","",'選手登録'!$C$4)</f>
      </c>
      <c r="M78" s="316">
        <f>IF($A78="","",'選手登録'!$C$5)</f>
      </c>
      <c r="N78" s="316">
        <f>IF($A78="","",'選手登録'!$C$6)</f>
      </c>
      <c r="O78" s="316">
        <f>IF($A78="","",'選手登録'!$C$7)</f>
      </c>
      <c r="P78" s="316"/>
      <c r="Q78" s="316">
        <f>IF($A78="","",'選手登録'!$C$9)</f>
      </c>
      <c r="R78" s="316">
        <f>IF($A78="","",'選手登録'!$C$5)</f>
      </c>
      <c r="S78" s="316">
        <f>IF($A78="","",'選手登録'!$C$6)</f>
      </c>
      <c r="T78" s="316">
        <f>IF($A78="","",'選手登録'!$C$7)</f>
      </c>
      <c r="U78" s="316"/>
      <c r="V78" s="316"/>
      <c r="W78" s="316">
        <f>IF($A78="","",IF(VLOOKUP($A78,'④女子一覧表'!$C$14:$Y$93,7,0)="","",VLOOKUP($A78,'④女子一覧表'!$C$14:$Y$93,7,0)&amp;"女子"&amp;VLOOKUP($A78,'④女子一覧表'!$C$14:$Y$93,8,0)))</f>
      </c>
      <c r="X78" s="317">
        <f>IF($A78="","",IF(VLOOKUP($A78,'④女子一覧表'!$C$14:$Y$93,7,0)="","",VLOOKUP($A78,'④女子一覧表'!$C$14:$Y$93,9,0)))</f>
      </c>
      <c r="Y78" s="316">
        <f>IF($A78="","",IF(VLOOKUP($A78,'④女子一覧表'!$C$14:$Y$93,10,0)="","",VLOOKUP($A78,'④女子一覧表'!$C$14:$Y$93,10,0)&amp;"女子"&amp;VLOOKUP($A78,'④女子一覧表'!$C$14:$Y$93,11,0)))</f>
      </c>
      <c r="Z78" s="317">
        <f>IF($A78="","",IF(VLOOKUP($A78,'④女子一覧表'!$C$14:$Y$93,10,0)="","",VLOOKUP($A78,'④女子一覧表'!$C$14:$Y$93,12,0)))</f>
      </c>
      <c r="AA78" s="316">
        <f>IF($A78="","",IF(VLOOKUP($A78,'④女子一覧表'!$C$14:$Y$93,13,0)="","",VLOOKUP($A78,'④女子一覧表'!$C$14:$Y$93,13,0)&amp;"女子"&amp;VLOOKUP($A78,'④女子一覧表'!$C$14:$Y$93,14,0)))</f>
      </c>
      <c r="AB78" s="317">
        <f>IF($A78="","",IF(VLOOKUP($A78,'④女子一覧表'!$C$14:$Y$93,13,0)="","",VLOOKUP($A78,'④女子一覧表'!$C$14:$Y$93,15,0)))</f>
      </c>
      <c r="AC78" s="316">
        <f>IF($A78="","",IF(VLOOKUP($A78,'④女子一覧表'!$C$14:$Y$93,16,0)="","",VLOOKUP($A78,'④女子一覧表'!$C$14:$Y$93,16,0)&amp;"女子"&amp;VLOOKUP($A78,'④女子一覧表'!$C$14:$Y$93,17,0)))</f>
      </c>
      <c r="AD78" s="318">
        <f>IF($A78="","",IF(VLOOKUP($A78,'④女子一覧表'!$C$14:$Y$93,16,0)="","",VLOOKUP($A78,'④女子一覧表'!$C$14:$Y$93,18,0)))</f>
      </c>
      <c r="AE78" s="316">
        <f>IF($A78="","",IF(VLOOKUP($A78,'④女子一覧表'!$C$14:$Y$93,19,0)="","",VLOOKUP($A78,'④女子一覧表'!$C$14:$Y$93,19,0)&amp;"女子"&amp;VLOOKUP($A78,'④女子一覧表'!$C$14:$Y$93,20,0)))</f>
      </c>
      <c r="AF78" s="318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</c>
      <c r="B79" s="316">
        <f>IF($A79="","",VLOOKUP($A79,'選手登録'!$L$27:$V$106,7,0))</f>
      </c>
      <c r="C79" s="316">
        <f>IF($A79="","",VLOOKUP($A79,'選手登録'!$L$27:$V$106,8,0))</f>
      </c>
      <c r="D79" s="316">
        <f>IF($A79="","",VLOOKUP($A79,'選手登録'!$L$27:$V$106,9,0))</f>
      </c>
      <c r="E79" s="316">
        <f>IF($A79="","",VLOOKUP($A79,'選手登録'!$L$27:$V$106,5,0))</f>
      </c>
      <c r="F79" s="316">
        <f>IF($A79="","",VLOOKUP($A79,'選手登録'!$L$27:$V$106,11,0))</f>
      </c>
      <c r="G79" s="316">
        <f>IF($A79="","",VLOOKUP($A79,'選手登録'!$L$27:$V$106,2,0))</f>
      </c>
      <c r="H79" s="316">
        <f>IF($A79="","",VLOOKUP($A79,'選手登録'!$L$27:$V$106,3,0))</f>
      </c>
      <c r="I79" s="316">
        <f>IF($A79="","",VLOOKUP($A79,'選手登録'!$L$27:$V$106,10,0))</f>
      </c>
      <c r="J79" s="316">
        <f>IF($A79="","",'選手登録'!$C$9)</f>
      </c>
      <c r="K79" s="316"/>
      <c r="L79" s="316">
        <f>IF($A79="","",'選手登録'!$C$4)</f>
      </c>
      <c r="M79" s="316">
        <f>IF($A79="","",'選手登録'!$C$5)</f>
      </c>
      <c r="N79" s="316">
        <f>IF($A79="","",'選手登録'!$C$6)</f>
      </c>
      <c r="O79" s="316">
        <f>IF($A79="","",'選手登録'!$C$7)</f>
      </c>
      <c r="P79" s="316"/>
      <c r="Q79" s="316">
        <f>IF($A79="","",'選手登録'!$C$9)</f>
      </c>
      <c r="R79" s="316">
        <f>IF($A79="","",'選手登録'!$C$5)</f>
      </c>
      <c r="S79" s="316">
        <f>IF($A79="","",'選手登録'!$C$6)</f>
      </c>
      <c r="T79" s="316">
        <f>IF($A79="","",'選手登録'!$C$7)</f>
      </c>
      <c r="U79" s="316"/>
      <c r="V79" s="316"/>
      <c r="W79" s="316">
        <f>IF($A79="","",IF(VLOOKUP($A79,'④女子一覧表'!$C$14:$Y$93,7,0)="","",VLOOKUP($A79,'④女子一覧表'!$C$14:$Y$93,7,0)&amp;"女子"&amp;VLOOKUP($A79,'④女子一覧表'!$C$14:$Y$93,8,0)))</f>
      </c>
      <c r="X79" s="317">
        <f>IF($A79="","",IF(VLOOKUP($A79,'④女子一覧表'!$C$14:$Y$93,7,0)="","",VLOOKUP($A79,'④女子一覧表'!$C$14:$Y$93,9,0)))</f>
      </c>
      <c r="Y79" s="316">
        <f>IF($A79="","",IF(VLOOKUP($A79,'④女子一覧表'!$C$14:$Y$93,10,0)="","",VLOOKUP($A79,'④女子一覧表'!$C$14:$Y$93,10,0)&amp;"女子"&amp;VLOOKUP($A79,'④女子一覧表'!$C$14:$Y$93,11,0)))</f>
      </c>
      <c r="Z79" s="317">
        <f>IF($A79="","",IF(VLOOKUP($A79,'④女子一覧表'!$C$14:$Y$93,10,0)="","",VLOOKUP($A79,'④女子一覧表'!$C$14:$Y$93,12,0)))</f>
      </c>
      <c r="AA79" s="316">
        <f>IF($A79="","",IF(VLOOKUP($A79,'④女子一覧表'!$C$14:$Y$93,13,0)="","",VLOOKUP($A79,'④女子一覧表'!$C$14:$Y$93,13,0)&amp;"女子"&amp;VLOOKUP($A79,'④女子一覧表'!$C$14:$Y$93,14,0)))</f>
      </c>
      <c r="AB79" s="317">
        <f>IF($A79="","",IF(VLOOKUP($A79,'④女子一覧表'!$C$14:$Y$93,13,0)="","",VLOOKUP($A79,'④女子一覧表'!$C$14:$Y$93,15,0)))</f>
      </c>
      <c r="AC79" s="316">
        <f>IF($A79="","",IF(VLOOKUP($A79,'④女子一覧表'!$C$14:$Y$93,16,0)="","",VLOOKUP($A79,'④女子一覧表'!$C$14:$Y$93,16,0)&amp;"女子"&amp;VLOOKUP($A79,'④女子一覧表'!$C$14:$Y$93,17,0)))</f>
      </c>
      <c r="AD79" s="318">
        <f>IF($A79="","",IF(VLOOKUP($A79,'④女子一覧表'!$C$14:$Y$93,16,0)="","",VLOOKUP($A79,'④女子一覧表'!$C$14:$Y$93,18,0)))</f>
      </c>
      <c r="AE79" s="316">
        <f>IF($A79="","",IF(VLOOKUP($A79,'④女子一覧表'!$C$14:$Y$93,19,0)="","",VLOOKUP($A79,'④女子一覧表'!$C$14:$Y$93,19,0)&amp;"女子"&amp;VLOOKUP($A79,'④女子一覧表'!$C$14:$Y$93,20,0)))</f>
      </c>
      <c r="AF79" s="318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</c>
      <c r="B80" s="316">
        <f>IF($A80="","",VLOOKUP($A80,'選手登録'!$L$27:$V$106,7,0))</f>
      </c>
      <c r="C80" s="316">
        <f>IF($A80="","",VLOOKUP($A80,'選手登録'!$L$27:$V$106,8,0))</f>
      </c>
      <c r="D80" s="316">
        <f>IF($A80="","",VLOOKUP($A80,'選手登録'!$L$27:$V$106,9,0))</f>
      </c>
      <c r="E80" s="316">
        <f>IF($A80="","",VLOOKUP($A80,'選手登録'!$L$27:$V$106,5,0))</f>
      </c>
      <c r="F80" s="316">
        <f>IF($A80="","",VLOOKUP($A80,'選手登録'!$L$27:$V$106,11,0))</f>
      </c>
      <c r="G80" s="316">
        <f>IF($A80="","",VLOOKUP($A80,'選手登録'!$L$27:$V$106,2,0))</f>
      </c>
      <c r="H80" s="316">
        <f>IF($A80="","",VLOOKUP($A80,'選手登録'!$L$27:$V$106,3,0))</f>
      </c>
      <c r="I80" s="316">
        <f>IF($A80="","",VLOOKUP($A80,'選手登録'!$L$27:$V$106,10,0))</f>
      </c>
      <c r="J80" s="316">
        <f>IF($A80="","",'選手登録'!$C$9)</f>
      </c>
      <c r="K80" s="316"/>
      <c r="L80" s="316">
        <f>IF($A80="","",'選手登録'!$C$4)</f>
      </c>
      <c r="M80" s="316">
        <f>IF($A80="","",'選手登録'!$C$5)</f>
      </c>
      <c r="N80" s="316">
        <f>IF($A80="","",'選手登録'!$C$6)</f>
      </c>
      <c r="O80" s="316">
        <f>IF($A80="","",'選手登録'!$C$7)</f>
      </c>
      <c r="P80" s="316"/>
      <c r="Q80" s="316">
        <f>IF($A80="","",'選手登録'!$C$9)</f>
      </c>
      <c r="R80" s="316">
        <f>IF($A80="","",'選手登録'!$C$5)</f>
      </c>
      <c r="S80" s="316">
        <f>IF($A80="","",'選手登録'!$C$6)</f>
      </c>
      <c r="T80" s="316">
        <f>IF($A80="","",'選手登録'!$C$7)</f>
      </c>
      <c r="U80" s="316"/>
      <c r="V80" s="316"/>
      <c r="W80" s="316">
        <f>IF($A80="","",IF(VLOOKUP($A80,'④女子一覧表'!$C$14:$Y$93,7,0)="","",VLOOKUP($A80,'④女子一覧表'!$C$14:$Y$93,7,0)&amp;"女子"&amp;VLOOKUP($A80,'④女子一覧表'!$C$14:$Y$93,8,0)))</f>
      </c>
      <c r="X80" s="317">
        <f>IF($A80="","",IF(VLOOKUP($A80,'④女子一覧表'!$C$14:$Y$93,7,0)="","",VLOOKUP($A80,'④女子一覧表'!$C$14:$Y$93,9,0)))</f>
      </c>
      <c r="Y80" s="316">
        <f>IF($A80="","",IF(VLOOKUP($A80,'④女子一覧表'!$C$14:$Y$93,10,0)="","",VLOOKUP($A80,'④女子一覧表'!$C$14:$Y$93,10,0)&amp;"女子"&amp;VLOOKUP($A80,'④女子一覧表'!$C$14:$Y$93,11,0)))</f>
      </c>
      <c r="Z80" s="317">
        <f>IF($A80="","",IF(VLOOKUP($A80,'④女子一覧表'!$C$14:$Y$93,10,0)="","",VLOOKUP($A80,'④女子一覧表'!$C$14:$Y$93,12,0)))</f>
      </c>
      <c r="AA80" s="316">
        <f>IF($A80="","",IF(VLOOKUP($A80,'④女子一覧表'!$C$14:$Y$93,13,0)="","",VLOOKUP($A80,'④女子一覧表'!$C$14:$Y$93,13,0)&amp;"女子"&amp;VLOOKUP($A80,'④女子一覧表'!$C$14:$Y$93,14,0)))</f>
      </c>
      <c r="AB80" s="317">
        <f>IF($A80="","",IF(VLOOKUP($A80,'④女子一覧表'!$C$14:$Y$93,13,0)="","",VLOOKUP($A80,'④女子一覧表'!$C$14:$Y$93,15,0)))</f>
      </c>
      <c r="AC80" s="316">
        <f>IF($A80="","",IF(VLOOKUP($A80,'④女子一覧表'!$C$14:$Y$93,16,0)="","",VLOOKUP($A80,'④女子一覧表'!$C$14:$Y$93,16,0)&amp;"女子"&amp;VLOOKUP($A80,'④女子一覧表'!$C$14:$Y$93,17,0)))</f>
      </c>
      <c r="AD80" s="318">
        <f>IF($A80="","",IF(VLOOKUP($A80,'④女子一覧表'!$C$14:$Y$93,16,0)="","",VLOOKUP($A80,'④女子一覧表'!$C$14:$Y$93,18,0)))</f>
      </c>
      <c r="AE80" s="316">
        <f>IF($A80="","",IF(VLOOKUP($A80,'④女子一覧表'!$C$14:$Y$93,19,0)="","",VLOOKUP($A80,'④女子一覧表'!$C$14:$Y$93,19,0)&amp;"女子"&amp;VLOOKUP($A80,'④女子一覧表'!$C$14:$Y$93,20,0)))</f>
      </c>
      <c r="AF80" s="318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</c>
      <c r="B81" s="316">
        <f>IF($A81="","",VLOOKUP($A81,'選手登録'!$L$27:$V$106,7,0))</f>
      </c>
      <c r="C81" s="316">
        <f>IF($A81="","",VLOOKUP($A81,'選手登録'!$L$27:$V$106,8,0))</f>
      </c>
      <c r="D81" s="316">
        <f>IF($A81="","",VLOOKUP($A81,'選手登録'!$L$27:$V$106,9,0))</f>
      </c>
      <c r="E81" s="316">
        <f>IF($A81="","",VLOOKUP($A81,'選手登録'!$L$27:$V$106,5,0))</f>
      </c>
      <c r="F81" s="316">
        <f>IF($A81="","",VLOOKUP($A81,'選手登録'!$L$27:$V$106,11,0))</f>
      </c>
      <c r="G81" s="316">
        <f>IF($A81="","",VLOOKUP($A81,'選手登録'!$L$27:$V$106,2,0))</f>
      </c>
      <c r="H81" s="316">
        <f>IF($A81="","",VLOOKUP($A81,'選手登録'!$L$27:$V$106,3,0))</f>
      </c>
      <c r="I81" s="316">
        <f>IF($A81="","",VLOOKUP($A81,'選手登録'!$L$27:$V$106,10,0))</f>
      </c>
      <c r="J81" s="316">
        <f>IF($A81="","",'選手登録'!$C$9)</f>
      </c>
      <c r="K81" s="316"/>
      <c r="L81" s="316">
        <f>IF($A81="","",'選手登録'!$C$4)</f>
      </c>
      <c r="M81" s="316">
        <f>IF($A81="","",'選手登録'!$C$5)</f>
      </c>
      <c r="N81" s="316">
        <f>IF($A81="","",'選手登録'!$C$6)</f>
      </c>
      <c r="O81" s="316">
        <f>IF($A81="","",'選手登録'!$C$7)</f>
      </c>
      <c r="P81" s="316"/>
      <c r="Q81" s="316">
        <f>IF($A81="","",'選手登録'!$C$9)</f>
      </c>
      <c r="R81" s="316">
        <f>IF($A81="","",'選手登録'!$C$5)</f>
      </c>
      <c r="S81" s="316">
        <f>IF($A81="","",'選手登録'!$C$6)</f>
      </c>
      <c r="T81" s="316">
        <f>IF($A81="","",'選手登録'!$C$7)</f>
      </c>
      <c r="U81" s="316"/>
      <c r="V81" s="316"/>
      <c r="W81" s="316">
        <f>IF($A81="","",IF(VLOOKUP($A81,'④女子一覧表'!$C$14:$Y$93,7,0)="","",VLOOKUP($A81,'④女子一覧表'!$C$14:$Y$93,7,0)&amp;"女子"&amp;VLOOKUP($A81,'④女子一覧表'!$C$14:$Y$93,8,0)))</f>
      </c>
      <c r="X81" s="317">
        <f>IF($A81="","",IF(VLOOKUP($A81,'④女子一覧表'!$C$14:$Y$93,7,0)="","",VLOOKUP($A81,'④女子一覧表'!$C$14:$Y$93,9,0)))</f>
      </c>
      <c r="Y81" s="316">
        <f>IF($A81="","",IF(VLOOKUP($A81,'④女子一覧表'!$C$14:$Y$93,10,0)="","",VLOOKUP($A81,'④女子一覧表'!$C$14:$Y$93,10,0)&amp;"女子"&amp;VLOOKUP($A81,'④女子一覧表'!$C$14:$Y$93,11,0)))</f>
      </c>
      <c r="Z81" s="317">
        <f>IF($A81="","",IF(VLOOKUP($A81,'④女子一覧表'!$C$14:$Y$93,10,0)="","",VLOOKUP($A81,'④女子一覧表'!$C$14:$Y$93,12,0)))</f>
      </c>
      <c r="AA81" s="316">
        <f>IF($A81="","",IF(VLOOKUP($A81,'④女子一覧表'!$C$14:$Y$93,13,0)="","",VLOOKUP($A81,'④女子一覧表'!$C$14:$Y$93,13,0)&amp;"女子"&amp;VLOOKUP($A81,'④女子一覧表'!$C$14:$Y$93,14,0)))</f>
      </c>
      <c r="AB81" s="317">
        <f>IF($A81="","",IF(VLOOKUP($A81,'④女子一覧表'!$C$14:$Y$93,13,0)="","",VLOOKUP($A81,'④女子一覧表'!$C$14:$Y$93,15,0)))</f>
      </c>
      <c r="AC81" s="316">
        <f>IF($A81="","",IF(VLOOKUP($A81,'④女子一覧表'!$C$14:$Y$93,16,0)="","",VLOOKUP($A81,'④女子一覧表'!$C$14:$Y$93,16,0)&amp;"女子"&amp;VLOOKUP($A81,'④女子一覧表'!$C$14:$Y$93,17,0)))</f>
      </c>
      <c r="AD81" s="318">
        <f>IF($A81="","",IF(VLOOKUP($A81,'④女子一覧表'!$C$14:$Y$93,16,0)="","",VLOOKUP($A81,'④女子一覧表'!$C$14:$Y$93,18,0)))</f>
      </c>
      <c r="AE81" s="316">
        <f>IF($A81="","",IF(VLOOKUP($A81,'④女子一覧表'!$C$14:$Y$93,19,0)="","",VLOOKUP($A81,'④女子一覧表'!$C$14:$Y$93,19,0)&amp;"女子"&amp;VLOOKUP($A81,'④女子一覧表'!$C$14:$Y$93,20,0)))</f>
      </c>
      <c r="AF81" s="318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2024-05-09T11:41:47Z</dcterms:modified>
  <cp:category/>
  <cp:version/>
  <cp:contentType/>
  <cp:contentStatus/>
</cp:coreProperties>
</file>